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"/>
    </mc:Choice>
  </mc:AlternateContent>
  <xr:revisionPtr revIDLastSave="0" documentId="13_ncr:1_{DDEBC573-85DF-4427-B945-C40C85C3035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Sheet1!$A$1:$T$59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S57" i="1"/>
  <c r="Q59" i="1"/>
  <c r="P59" i="1"/>
  <c r="O59" i="1"/>
  <c r="N59" i="1"/>
  <c r="M59" i="1"/>
  <c r="L59" i="1"/>
  <c r="K59" i="1"/>
  <c r="J59" i="1"/>
  <c r="G59" i="1"/>
  <c r="F59" i="1"/>
  <c r="S52" i="1"/>
  <c r="G57" i="1"/>
  <c r="F57" i="1"/>
  <c r="I20" i="1" l="1"/>
  <c r="F58" i="1" l="1"/>
  <c r="N58" i="1"/>
  <c r="H58" i="1"/>
  <c r="H59" i="1" s="1"/>
  <c r="G58" i="1"/>
  <c r="S20" i="1" l="1"/>
  <c r="S17" i="1"/>
  <c r="S14" i="1"/>
  <c r="Q58" i="1" l="1"/>
  <c r="P58" i="1"/>
  <c r="O58" i="1"/>
  <c r="M58" i="1"/>
  <c r="L58" i="1"/>
  <c r="K58" i="1"/>
  <c r="J58" i="1"/>
  <c r="I58" i="1"/>
  <c r="I59" i="1" s="1"/>
  <c r="F55" i="1" l="1"/>
  <c r="I39" i="1" l="1"/>
  <c r="I56" i="1" s="1"/>
  <c r="H39" i="1"/>
  <c r="H56" i="1" s="1"/>
  <c r="G39" i="1"/>
  <c r="G56" i="1" s="1"/>
  <c r="Q56" i="1"/>
  <c r="P56" i="1"/>
  <c r="O56" i="1"/>
  <c r="N56" i="1"/>
  <c r="M56" i="1"/>
  <c r="L56" i="1"/>
  <c r="K56" i="1"/>
  <c r="J56" i="1"/>
  <c r="Q40" i="1"/>
  <c r="P40" i="1"/>
  <c r="O40" i="1"/>
  <c r="N40" i="1"/>
  <c r="M40" i="1"/>
  <c r="L40" i="1"/>
  <c r="K40" i="1"/>
  <c r="J40" i="1"/>
  <c r="F40" i="1"/>
  <c r="S38" i="1"/>
  <c r="I40" i="1" l="1"/>
  <c r="G40" i="1"/>
  <c r="H40" i="1"/>
  <c r="S39" i="1"/>
  <c r="S40" i="1" l="1"/>
  <c r="G55" i="1"/>
  <c r="I48" i="1" l="1"/>
  <c r="H55" i="1"/>
  <c r="J48" i="1" l="1"/>
  <c r="I55" i="1"/>
  <c r="K48" i="1" l="1"/>
  <c r="J55" i="1"/>
  <c r="L48" i="1" l="1"/>
  <c r="K55" i="1"/>
  <c r="M48" i="1" l="1"/>
  <c r="L55" i="1"/>
  <c r="N48" i="1" l="1"/>
  <c r="M55" i="1"/>
  <c r="O48" i="1" l="1"/>
  <c r="N55" i="1"/>
  <c r="P48" i="1" l="1"/>
  <c r="O55" i="1"/>
  <c r="Q48" i="1" l="1"/>
  <c r="Q55" i="1" s="1"/>
  <c r="P55" i="1"/>
  <c r="S11" i="1" l="1"/>
  <c r="S58" i="1" s="1"/>
  <c r="S59" i="1" s="1"/>
  <c r="Q50" i="1" l="1"/>
  <c r="Q45" i="1"/>
  <c r="Q35" i="1"/>
  <c r="Q30" i="1"/>
  <c r="Q25" i="1"/>
  <c r="S49" i="1"/>
  <c r="S48" i="1"/>
  <c r="S44" i="1"/>
  <c r="S43" i="1"/>
  <c r="S33" i="1"/>
  <c r="S29" i="1"/>
  <c r="S28" i="1"/>
  <c r="S23" i="1"/>
  <c r="S55" i="1" l="1"/>
  <c r="F34" i="1"/>
  <c r="S34" i="1" l="1"/>
  <c r="F24" i="1" l="1"/>
  <c r="F56" i="1" s="1"/>
  <c r="P50" i="1"/>
  <c r="O50" i="1"/>
  <c r="N50" i="1"/>
  <c r="M50" i="1"/>
  <c r="L50" i="1"/>
  <c r="K50" i="1"/>
  <c r="J50" i="1"/>
  <c r="I50" i="1"/>
  <c r="H50" i="1"/>
  <c r="G50" i="1"/>
  <c r="F50" i="1"/>
  <c r="P45" i="1"/>
  <c r="O45" i="1"/>
  <c r="N45" i="1"/>
  <c r="M45" i="1"/>
  <c r="L45" i="1"/>
  <c r="K45" i="1"/>
  <c r="J45" i="1"/>
  <c r="I45" i="1"/>
  <c r="H45" i="1"/>
  <c r="G45" i="1"/>
  <c r="F45" i="1"/>
  <c r="F30" i="1"/>
  <c r="G30" i="1"/>
  <c r="H30" i="1"/>
  <c r="I30" i="1"/>
  <c r="J30" i="1"/>
  <c r="K30" i="1"/>
  <c r="L30" i="1"/>
  <c r="M30" i="1"/>
  <c r="N30" i="1"/>
  <c r="O30" i="1"/>
  <c r="P30" i="1"/>
  <c r="F35" i="1"/>
  <c r="G35" i="1"/>
  <c r="H35" i="1"/>
  <c r="I35" i="1"/>
  <c r="J35" i="1"/>
  <c r="K35" i="1"/>
  <c r="L35" i="1"/>
  <c r="M35" i="1"/>
  <c r="N35" i="1"/>
  <c r="O35" i="1"/>
  <c r="P35" i="1"/>
  <c r="P25" i="1"/>
  <c r="O25" i="1"/>
  <c r="N25" i="1"/>
  <c r="M25" i="1"/>
  <c r="L25" i="1"/>
  <c r="K25" i="1"/>
  <c r="J25" i="1"/>
  <c r="I25" i="1"/>
  <c r="H25" i="1"/>
  <c r="G25" i="1"/>
  <c r="S24" i="1" l="1"/>
  <c r="S56" i="1" s="1"/>
  <c r="F25" i="1"/>
  <c r="S25" i="1" s="1"/>
  <c r="S45" i="1"/>
  <c r="S50" i="1"/>
  <c r="S35" i="1"/>
  <c r="S30" i="1"/>
</calcChain>
</file>

<file path=xl/sharedStrings.xml><?xml version="1.0" encoding="utf-8"?>
<sst xmlns="http://schemas.openxmlformats.org/spreadsheetml/2006/main" count="68" uniqueCount="47">
  <si>
    <t>FY 2019</t>
  </si>
  <si>
    <t>FY 2020</t>
  </si>
  <si>
    <t>FY 2021</t>
  </si>
  <si>
    <t>FY 2022</t>
  </si>
  <si>
    <t>FY 2023</t>
  </si>
  <si>
    <t>FY 2024</t>
  </si>
  <si>
    <t>FY 2025</t>
  </si>
  <si>
    <t>FY 2026</t>
  </si>
  <si>
    <t>FY 2027</t>
  </si>
  <si>
    <t>FY 2028</t>
  </si>
  <si>
    <t>FY 2029</t>
  </si>
  <si>
    <t xml:space="preserve">    Principal</t>
  </si>
  <si>
    <t xml:space="preserve">    Interest</t>
  </si>
  <si>
    <t xml:space="preserve">        Total</t>
  </si>
  <si>
    <t>Broadband Make Ready</t>
  </si>
  <si>
    <t>Hazmat Cleanup at TPS</t>
  </si>
  <si>
    <t>Fieldstone Farm</t>
  </si>
  <si>
    <t>Green Repair at TPS</t>
  </si>
  <si>
    <t>Total</t>
  </si>
  <si>
    <t>Other</t>
  </si>
  <si>
    <t>Town of Princeton</t>
  </si>
  <si>
    <t>Debt Schedule</t>
  </si>
  <si>
    <t>Forward</t>
  </si>
  <si>
    <t>Total Town Only</t>
  </si>
  <si>
    <t>FY 2030</t>
  </si>
  <si>
    <t>Bagg Hall Stabilization</t>
  </si>
  <si>
    <t xml:space="preserve">                     P&amp;I Payment</t>
  </si>
  <si>
    <t xml:space="preserve">    Proposed P&amp;I</t>
  </si>
  <si>
    <t>Fire Trucks</t>
  </si>
  <si>
    <t xml:space="preserve">Placeholder only. </t>
  </si>
  <si>
    <t>Start Date</t>
  </si>
  <si>
    <t>End Date</t>
  </si>
  <si>
    <t xml:space="preserve">Original </t>
  </si>
  <si>
    <t>Principal</t>
  </si>
  <si>
    <t>5 Year Serialized State House Notes  (2.5%) - Not Debt Excluded</t>
  </si>
  <si>
    <t>4 Year Serialized State House Notes (3.5%) - Not Debt Excluded</t>
  </si>
  <si>
    <t>10 Year Bond (2%) - Debt Excluded</t>
  </si>
  <si>
    <t>10 Year Bond (3%) - Debt Excluded</t>
  </si>
  <si>
    <t>Last Year of 3 Year BANs (1.39%) - Debt Excluded (original Amount $650,000 less: Comm of Mass Grant $400,000)</t>
  </si>
  <si>
    <t>Town  Debt</t>
  </si>
  <si>
    <t>New Approvals which have not yet been borrowed. These are estimates.</t>
  </si>
  <si>
    <t>PFAS Remediation</t>
  </si>
  <si>
    <t>Anticipated Roadwork 3.0%</t>
  </si>
  <si>
    <t>Public Safety Facility 3.0%</t>
  </si>
  <si>
    <t>as of June 1, 2020</t>
  </si>
  <si>
    <t>Police Cruiser Leases</t>
  </si>
  <si>
    <t xml:space="preserve">    Polce Cruiser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</si>
</sst>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0" fillId="2" borderId="1" xfId="1" applyNumberFormat="1" applyFont="1" applyFill="1" applyBorder="1"/>
    <xf numFmtId="164" fontId="0" fillId="2" borderId="7" xfId="1" applyNumberFormat="1" applyFont="1" applyFill="1" applyBorder="1"/>
    <xf numFmtId="164" fontId="2" fillId="0" borderId="0" xfId="1" applyNumberFormat="1" applyFont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left"/>
    </xf>
    <xf numFmtId="164" fontId="0" fillId="3" borderId="5" xfId="1" applyNumberFormat="1" applyFont="1" applyFill="1" applyBorder="1"/>
    <xf numFmtId="164" fontId="0" fillId="3" borderId="6" xfId="1" applyNumberFormat="1" applyFont="1" applyFill="1" applyBorder="1"/>
    <xf numFmtId="164" fontId="0" fillId="3" borderId="1" xfId="1" applyNumberFormat="1" applyFont="1" applyFill="1" applyBorder="1"/>
    <xf numFmtId="164" fontId="0" fillId="3" borderId="7" xfId="1" applyNumberFormat="1" applyFont="1" applyFill="1" applyBorder="1"/>
    <xf numFmtId="164" fontId="2" fillId="3" borderId="4" xfId="1" applyNumberFormat="1" applyFont="1" applyFill="1" applyBorder="1" applyAlignment="1">
      <alignment horizontal="center"/>
    </xf>
    <xf numFmtId="164" fontId="2" fillId="0" borderId="1" xfId="1" applyNumberFormat="1" applyFont="1" applyBorder="1"/>
    <xf numFmtId="14" fontId="2" fillId="0" borderId="0" xfId="1" applyNumberFormat="1" applyFont="1"/>
    <xf numFmtId="14" fontId="0" fillId="0" borderId="0" xfId="1" applyNumberFormat="1" applyFont="1"/>
    <xf numFmtId="14" fontId="0" fillId="3" borderId="5" xfId="1" applyNumberFormat="1" applyFont="1" applyFill="1" applyBorder="1"/>
    <xf numFmtId="14" fontId="0" fillId="3" borderId="1" xfId="1" applyNumberFormat="1" applyFont="1" applyFill="1" applyBorder="1"/>
    <xf numFmtId="165" fontId="2" fillId="0" borderId="0" xfId="2" applyNumberFormat="1" applyFont="1"/>
    <xf numFmtId="165" fontId="0" fillId="0" borderId="0" xfId="2" applyNumberFormat="1" applyFont="1"/>
    <xf numFmtId="164" fontId="0" fillId="0" borderId="0" xfId="1" applyNumberFormat="1" applyFont="1" applyFill="1" applyBorder="1"/>
    <xf numFmtId="165" fontId="0" fillId="3" borderId="5" xfId="2" applyNumberFormat="1" applyFont="1" applyFill="1" applyBorder="1"/>
    <xf numFmtId="164" fontId="0" fillId="4" borderId="0" xfId="1" applyNumberFormat="1" applyFont="1" applyFill="1"/>
    <xf numFmtId="14" fontId="0" fillId="4" borderId="0" xfId="1" applyNumberFormat="1" applyFont="1" applyFill="1"/>
    <xf numFmtId="14" fontId="0" fillId="2" borderId="5" xfId="1" applyNumberFormat="1" applyFont="1" applyFill="1" applyBorder="1"/>
    <xf numFmtId="165" fontId="0" fillId="2" borderId="5" xfId="2" applyNumberFormat="1" applyFont="1" applyFill="1" applyBorder="1"/>
    <xf numFmtId="14" fontId="0" fillId="2" borderId="1" xfId="1" applyNumberFormat="1" applyFont="1" applyFill="1" applyBorder="1"/>
    <xf numFmtId="164" fontId="3" fillId="0" borderId="8" xfId="1" applyNumberFormat="1" applyFont="1" applyBorder="1" applyAlignment="1">
      <alignment horizontal="center" vertical="center" textRotation="255"/>
    </xf>
    <xf numFmtId="164" fontId="3" fillId="0" borderId="10" xfId="1" applyNumberFormat="1" applyFont="1" applyBorder="1" applyAlignment="1">
      <alignment horizontal="center" vertical="center" textRotation="255"/>
    </xf>
    <xf numFmtId="164" fontId="3" fillId="0" borderId="9" xfId="1" applyNumberFormat="1" applyFont="1" applyBorder="1" applyAlignment="1">
      <alignment horizontal="center" vertical="center" textRotation="255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tabSelected="1" zoomScale="120" zoomScaleNormal="120" workbookViewId="0">
      <selection activeCell="H18" sqref="H18"/>
    </sheetView>
  </sheetViews>
  <sheetFormatPr defaultColWidth="9.140625" defaultRowHeight="15" x14ac:dyDescent="0.25"/>
  <cols>
    <col min="1" max="1" width="9.140625" style="1"/>
    <col min="2" max="2" width="27.5703125" style="1" customWidth="1"/>
    <col min="3" max="17" width="12.7109375" style="1" customWidth="1"/>
    <col min="18" max="18" width="2.7109375" style="1" customWidth="1"/>
    <col min="19" max="23" width="12.7109375" style="1" customWidth="1"/>
    <col min="24" max="16384" width="9.140625" style="1"/>
  </cols>
  <sheetData>
    <row r="1" spans="1:19" x14ac:dyDescent="0.25">
      <c r="A1" s="2" t="s">
        <v>20</v>
      </c>
      <c r="C1" s="2"/>
      <c r="D1" s="2"/>
      <c r="E1" s="2"/>
    </row>
    <row r="2" spans="1:19" x14ac:dyDescent="0.25">
      <c r="A2" s="2" t="s">
        <v>21</v>
      </c>
      <c r="C2" s="2"/>
      <c r="D2" s="2"/>
      <c r="E2" s="2"/>
    </row>
    <row r="3" spans="1:19" x14ac:dyDescent="0.25">
      <c r="A3" s="2" t="s">
        <v>44</v>
      </c>
      <c r="C3" s="2"/>
      <c r="D3" s="2"/>
      <c r="E3" s="2"/>
    </row>
    <row r="4" spans="1:19" x14ac:dyDescent="0.25">
      <c r="C4" s="2"/>
      <c r="D4" s="2"/>
      <c r="E4" s="2" t="s">
        <v>32</v>
      </c>
      <c r="S4" s="6" t="s">
        <v>22</v>
      </c>
    </row>
    <row r="5" spans="1:19" x14ac:dyDescent="0.25">
      <c r="C5" s="20" t="s">
        <v>30</v>
      </c>
      <c r="D5" s="20" t="s">
        <v>31</v>
      </c>
      <c r="E5" s="20" t="s">
        <v>33</v>
      </c>
      <c r="F5" s="3" t="s">
        <v>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  <c r="Q5" s="3" t="s">
        <v>24</v>
      </c>
      <c r="S5" s="3" t="s">
        <v>18</v>
      </c>
    </row>
    <row r="6" spans="1:19" ht="4.5" customHeight="1" x14ac:dyDescent="0.25"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S6" s="12"/>
    </row>
    <row r="7" spans="1:19" x14ac:dyDescent="0.25">
      <c r="F7" s="13"/>
      <c r="G7" s="14" t="s">
        <v>40</v>
      </c>
      <c r="H7" s="12"/>
      <c r="I7" s="12"/>
      <c r="J7" s="12"/>
      <c r="K7" s="12"/>
      <c r="L7" s="12"/>
      <c r="M7" s="12"/>
      <c r="N7" s="12"/>
      <c r="O7" s="12"/>
      <c r="P7" s="12"/>
      <c r="Q7" s="12"/>
      <c r="S7" s="12"/>
    </row>
    <row r="8" spans="1:19" x14ac:dyDescent="0.25">
      <c r="F8" s="19"/>
      <c r="G8" s="14" t="s">
        <v>29</v>
      </c>
      <c r="H8" s="12"/>
      <c r="I8" s="12"/>
      <c r="J8" s="12"/>
      <c r="K8" s="12"/>
      <c r="L8" s="12"/>
      <c r="M8" s="12"/>
      <c r="N8" s="12"/>
      <c r="O8" s="12"/>
      <c r="P8" s="12"/>
      <c r="Q8" s="12"/>
      <c r="S8" s="12"/>
    </row>
    <row r="9" spans="1:19" x14ac:dyDescent="0.25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S9" s="7"/>
    </row>
    <row r="10" spans="1:19" ht="15" customHeight="1" x14ac:dyDescent="0.25">
      <c r="A10" s="34" t="s">
        <v>39</v>
      </c>
      <c r="B10" s="8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19" x14ac:dyDescent="0.25">
      <c r="A11" s="35"/>
      <c r="B11" s="10" t="s">
        <v>26</v>
      </c>
      <c r="C11" s="10"/>
      <c r="D11" s="10"/>
      <c r="E11" s="10"/>
      <c r="F11" s="10"/>
      <c r="G11" s="10">
        <v>32350</v>
      </c>
      <c r="H11" s="10">
        <v>19000</v>
      </c>
      <c r="I11" s="10">
        <f>25000+156000</f>
        <v>181000</v>
      </c>
      <c r="J11" s="10">
        <v>153400</v>
      </c>
      <c r="K11" s="10">
        <v>150800</v>
      </c>
      <c r="L11" s="10">
        <v>148200</v>
      </c>
      <c r="M11" s="10">
        <v>145600</v>
      </c>
      <c r="N11" s="10">
        <v>143000</v>
      </c>
      <c r="O11" s="10">
        <v>140400</v>
      </c>
      <c r="P11" s="10">
        <v>137800</v>
      </c>
      <c r="Q11" s="10">
        <v>135200</v>
      </c>
      <c r="R11" s="10"/>
      <c r="S11" s="11">
        <f>SUM(F11:R11)</f>
        <v>1386750</v>
      </c>
    </row>
    <row r="12" spans="1:19" x14ac:dyDescent="0.25">
      <c r="A12" s="3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x14ac:dyDescent="0.25">
      <c r="A13" s="35"/>
      <c r="B13" s="15" t="s">
        <v>43</v>
      </c>
      <c r="C13" s="23">
        <v>44743</v>
      </c>
      <c r="D13" s="23">
        <v>55701</v>
      </c>
      <c r="E13" s="28">
        <v>14000000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x14ac:dyDescent="0.25">
      <c r="A14" s="35"/>
      <c r="B14" s="17" t="s">
        <v>26</v>
      </c>
      <c r="C14" s="24"/>
      <c r="D14" s="24"/>
      <c r="E14" s="17"/>
      <c r="F14" s="17"/>
      <c r="G14" s="17"/>
      <c r="H14" s="17"/>
      <c r="I14" s="17">
        <v>140000</v>
      </c>
      <c r="J14" s="17">
        <v>280000</v>
      </c>
      <c r="K14" s="17">
        <v>714270</v>
      </c>
      <c r="L14" s="17">
        <v>714270</v>
      </c>
      <c r="M14" s="17">
        <v>714270</v>
      </c>
      <c r="N14" s="17">
        <v>714270</v>
      </c>
      <c r="O14" s="17">
        <v>714270</v>
      </c>
      <c r="P14" s="17">
        <v>714270</v>
      </c>
      <c r="Q14" s="17">
        <v>714270</v>
      </c>
      <c r="R14" s="17"/>
      <c r="S14" s="18">
        <f>SUM(I14:Q14)</f>
        <v>5419890</v>
      </c>
    </row>
    <row r="15" spans="1:19" x14ac:dyDescent="0.25">
      <c r="A15" s="3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x14ac:dyDescent="0.25">
      <c r="A16" s="35"/>
      <c r="B16" s="8" t="s">
        <v>41</v>
      </c>
      <c r="C16" s="31">
        <v>43922</v>
      </c>
      <c r="D16" s="31">
        <v>45748</v>
      </c>
      <c r="E16" s="32">
        <v>1000000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</row>
    <row r="17" spans="1:19" x14ac:dyDescent="0.25">
      <c r="A17" s="35"/>
      <c r="B17" s="10" t="s">
        <v>26</v>
      </c>
      <c r="C17" s="33"/>
      <c r="D17" s="33"/>
      <c r="E17" s="10"/>
      <c r="F17" s="10"/>
      <c r="G17" s="10"/>
      <c r="H17" s="10">
        <v>13000</v>
      </c>
      <c r="I17" s="10">
        <v>30000</v>
      </c>
      <c r="J17" s="10">
        <v>62500</v>
      </c>
      <c r="K17" s="10">
        <v>232500</v>
      </c>
      <c r="L17" s="10">
        <v>240000</v>
      </c>
      <c r="M17" s="10">
        <v>240000</v>
      </c>
      <c r="N17" s="10">
        <v>240000</v>
      </c>
      <c r="O17" s="10">
        <v>240000</v>
      </c>
      <c r="P17" s="10">
        <v>240000</v>
      </c>
      <c r="Q17" s="10">
        <v>240000</v>
      </c>
      <c r="R17" s="10"/>
      <c r="S17" s="11">
        <f>SUM(H17:Q17)</f>
        <v>1778000</v>
      </c>
    </row>
    <row r="18" spans="1:19" x14ac:dyDescent="0.25">
      <c r="A18" s="3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35"/>
      <c r="B19" s="15" t="s">
        <v>42</v>
      </c>
      <c r="C19" s="23">
        <v>44027</v>
      </c>
      <c r="D19" s="23">
        <v>49871</v>
      </c>
      <c r="E19" s="28">
        <v>700000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x14ac:dyDescent="0.25">
      <c r="A20" s="35"/>
      <c r="B20" s="17" t="s">
        <v>26</v>
      </c>
      <c r="C20" s="24"/>
      <c r="D20" s="24"/>
      <c r="E20" s="17"/>
      <c r="F20" s="17"/>
      <c r="G20" s="17"/>
      <c r="H20" s="17"/>
      <c r="I20" s="17">
        <f>25000+14000+35000</f>
        <v>74000</v>
      </c>
      <c r="J20" s="17">
        <v>82061</v>
      </c>
      <c r="K20" s="17">
        <v>82061</v>
      </c>
      <c r="L20" s="17">
        <v>82061</v>
      </c>
      <c r="M20" s="17">
        <v>82061</v>
      </c>
      <c r="N20" s="17">
        <v>82061</v>
      </c>
      <c r="O20" s="17">
        <v>82061</v>
      </c>
      <c r="P20" s="17">
        <v>82061</v>
      </c>
      <c r="Q20" s="17">
        <v>82061</v>
      </c>
      <c r="R20" s="17"/>
      <c r="S20" s="18">
        <f>SUM(H20:Q20)</f>
        <v>730488</v>
      </c>
    </row>
    <row r="21" spans="1:19" x14ac:dyDescent="0.25">
      <c r="A21" s="35"/>
    </row>
    <row r="22" spans="1:19" x14ac:dyDescent="0.25">
      <c r="A22" s="35"/>
      <c r="B22" s="2" t="s">
        <v>15</v>
      </c>
      <c r="C22" s="21"/>
      <c r="D22" s="21"/>
      <c r="E22" s="2"/>
      <c r="F22" s="2" t="s">
        <v>34</v>
      </c>
    </row>
    <row r="23" spans="1:19" x14ac:dyDescent="0.25">
      <c r="A23" s="35"/>
      <c r="B23" s="1" t="s">
        <v>11</v>
      </c>
      <c r="C23" s="21">
        <v>41229</v>
      </c>
      <c r="D23" s="21">
        <v>43784</v>
      </c>
      <c r="E23" s="25">
        <v>225000</v>
      </c>
      <c r="F23" s="1">
        <v>30000</v>
      </c>
      <c r="G23" s="1">
        <v>30000</v>
      </c>
      <c r="S23" s="1">
        <f>SUM(F23:R23)</f>
        <v>60000</v>
      </c>
    </row>
    <row r="24" spans="1:19" x14ac:dyDescent="0.25">
      <c r="A24" s="35"/>
      <c r="B24" s="1" t="s">
        <v>12</v>
      </c>
      <c r="C24" s="21"/>
      <c r="D24" s="21"/>
      <c r="E24" s="25"/>
      <c r="F24" s="1">
        <f>750+375</f>
        <v>1125</v>
      </c>
      <c r="G24" s="1">
        <v>375</v>
      </c>
      <c r="S24" s="1">
        <f>SUM(F24:R24)</f>
        <v>1500</v>
      </c>
    </row>
    <row r="25" spans="1:19" x14ac:dyDescent="0.25">
      <c r="A25" s="35"/>
      <c r="B25" s="1" t="s">
        <v>13</v>
      </c>
      <c r="C25" s="21"/>
      <c r="D25" s="21"/>
      <c r="E25" s="25"/>
      <c r="F25" s="4">
        <f t="shared" ref="F25" si="0">F24+F23</f>
        <v>31125</v>
      </c>
      <c r="G25" s="4">
        <f t="shared" ref="G25" si="1">G24+G23</f>
        <v>30375</v>
      </c>
      <c r="H25" s="4">
        <f t="shared" ref="H25" si="2">H24+H23</f>
        <v>0</v>
      </c>
      <c r="I25" s="4">
        <f t="shared" ref="I25" si="3">I24+I23</f>
        <v>0</v>
      </c>
      <c r="J25" s="4">
        <f t="shared" ref="J25" si="4">J24+J23</f>
        <v>0</v>
      </c>
      <c r="K25" s="4">
        <f t="shared" ref="K25" si="5">K24+K23</f>
        <v>0</v>
      </c>
      <c r="L25" s="4">
        <f t="shared" ref="L25" si="6">L24+L23</f>
        <v>0</v>
      </c>
      <c r="M25" s="4">
        <f t="shared" ref="M25" si="7">M24+M23</f>
        <v>0</v>
      </c>
      <c r="N25" s="4">
        <f t="shared" ref="N25" si="8">N24+N23</f>
        <v>0</v>
      </c>
      <c r="O25" s="4">
        <f t="shared" ref="O25" si="9">O24+O23</f>
        <v>0</v>
      </c>
      <c r="P25" s="4">
        <f t="shared" ref="P25:Q25" si="10">P24+P23</f>
        <v>0</v>
      </c>
      <c r="Q25" s="4">
        <f t="shared" si="10"/>
        <v>0</v>
      </c>
      <c r="S25" s="4">
        <f>SUM(F25:R25)</f>
        <v>61500</v>
      </c>
    </row>
    <row r="26" spans="1:19" x14ac:dyDescent="0.25">
      <c r="A26" s="35"/>
      <c r="C26" s="21"/>
      <c r="D26" s="21"/>
      <c r="E26" s="25"/>
    </row>
    <row r="27" spans="1:19" x14ac:dyDescent="0.25">
      <c r="A27" s="35"/>
      <c r="B27" s="2" t="s">
        <v>14</v>
      </c>
      <c r="C27" s="21"/>
      <c r="D27" s="21"/>
      <c r="E27" s="25"/>
      <c r="F27" s="2" t="s">
        <v>37</v>
      </c>
    </row>
    <row r="28" spans="1:19" x14ac:dyDescent="0.25">
      <c r="A28" s="35"/>
      <c r="B28" s="1" t="s">
        <v>11</v>
      </c>
      <c r="C28" s="21">
        <v>42811</v>
      </c>
      <c r="D28" s="21">
        <v>46461</v>
      </c>
      <c r="E28" s="25">
        <v>1000000</v>
      </c>
      <c r="F28" s="1">
        <v>100000</v>
      </c>
      <c r="G28" s="1">
        <v>100000</v>
      </c>
      <c r="H28" s="1">
        <v>100000</v>
      </c>
      <c r="I28" s="1">
        <v>100000</v>
      </c>
      <c r="J28" s="1">
        <v>100000</v>
      </c>
      <c r="K28" s="1">
        <v>100000</v>
      </c>
      <c r="L28" s="1">
        <v>100000</v>
      </c>
      <c r="M28" s="1">
        <v>100000</v>
      </c>
      <c r="N28" s="1">
        <v>100000</v>
      </c>
      <c r="S28" s="1">
        <f>SUM(F28:R28)</f>
        <v>900000</v>
      </c>
    </row>
    <row r="29" spans="1:19" x14ac:dyDescent="0.25">
      <c r="A29" s="35"/>
      <c r="B29" s="1" t="s">
        <v>12</v>
      </c>
      <c r="C29" s="22"/>
      <c r="D29" s="22"/>
      <c r="E29" s="26"/>
      <c r="F29" s="1">
        <v>27300</v>
      </c>
      <c r="G29" s="1">
        <v>24300</v>
      </c>
      <c r="H29" s="1">
        <v>21300</v>
      </c>
      <c r="I29" s="1">
        <v>18300</v>
      </c>
      <c r="J29" s="1">
        <v>15300</v>
      </c>
      <c r="K29" s="1">
        <v>12300</v>
      </c>
      <c r="L29" s="1">
        <v>9300</v>
      </c>
      <c r="M29" s="1">
        <v>6300</v>
      </c>
      <c r="N29" s="1">
        <v>3200</v>
      </c>
      <c r="S29" s="1">
        <f>SUM(F29:R29)</f>
        <v>137600</v>
      </c>
    </row>
    <row r="30" spans="1:19" x14ac:dyDescent="0.25">
      <c r="A30" s="35"/>
      <c r="B30" s="1" t="s">
        <v>13</v>
      </c>
      <c r="C30" s="22"/>
      <c r="D30" s="22"/>
      <c r="E30" s="26"/>
      <c r="F30" s="4">
        <f t="shared" ref="F30" si="11">F29+F28</f>
        <v>127300</v>
      </c>
      <c r="G30" s="4">
        <f t="shared" ref="G30" si="12">G29+G28</f>
        <v>124300</v>
      </c>
      <c r="H30" s="4">
        <f t="shared" ref="H30" si="13">H29+H28</f>
        <v>121300</v>
      </c>
      <c r="I30" s="4">
        <f t="shared" ref="I30" si="14">I29+I28</f>
        <v>118300</v>
      </c>
      <c r="J30" s="4">
        <f t="shared" ref="J30" si="15">J29+J28</f>
        <v>115300</v>
      </c>
      <c r="K30" s="4">
        <f t="shared" ref="K30" si="16">K29+K28</f>
        <v>112300</v>
      </c>
      <c r="L30" s="4">
        <f t="shared" ref="L30" si="17">L29+L28</f>
        <v>109300</v>
      </c>
      <c r="M30" s="4">
        <f t="shared" ref="M30" si="18">M29+M28</f>
        <v>106300</v>
      </c>
      <c r="N30" s="4">
        <f t="shared" ref="N30" si="19">N29+N28</f>
        <v>103200</v>
      </c>
      <c r="O30" s="4">
        <f t="shared" ref="O30" si="20">O29+O28</f>
        <v>0</v>
      </c>
      <c r="P30" s="4">
        <f t="shared" ref="P30:Q30" si="21">P29+P28</f>
        <v>0</v>
      </c>
      <c r="Q30" s="4">
        <f t="shared" si="21"/>
        <v>0</v>
      </c>
      <c r="S30" s="4">
        <f>SUM(F30:R30)</f>
        <v>1037600</v>
      </c>
    </row>
    <row r="31" spans="1:19" x14ac:dyDescent="0.25">
      <c r="A31" s="35"/>
      <c r="C31" s="22"/>
      <c r="D31" s="22"/>
      <c r="E31" s="26"/>
    </row>
    <row r="32" spans="1:19" x14ac:dyDescent="0.25">
      <c r="A32" s="35"/>
      <c r="B32" s="2" t="s">
        <v>16</v>
      </c>
      <c r="C32" s="21">
        <v>42529</v>
      </c>
      <c r="D32" s="21">
        <v>43476</v>
      </c>
      <c r="E32" s="25">
        <v>650000</v>
      </c>
      <c r="F32" s="2" t="s">
        <v>38</v>
      </c>
    </row>
    <row r="33" spans="1:19" x14ac:dyDescent="0.25">
      <c r="A33" s="35"/>
      <c r="B33" s="1" t="s">
        <v>11</v>
      </c>
      <c r="C33" s="22"/>
      <c r="D33" s="22"/>
      <c r="E33" s="26"/>
      <c r="F33" s="1">
        <v>83334</v>
      </c>
      <c r="S33" s="1">
        <f>SUM(F33:R33)</f>
        <v>83334</v>
      </c>
    </row>
    <row r="34" spans="1:19" x14ac:dyDescent="0.25">
      <c r="A34" s="35"/>
      <c r="B34" s="1" t="s">
        <v>12</v>
      </c>
      <c r="C34" s="22"/>
      <c r="D34" s="22"/>
      <c r="E34" s="26"/>
      <c r="F34" s="1">
        <f>86084-83334</f>
        <v>2750</v>
      </c>
      <c r="S34" s="1">
        <f>SUM(F34:R34)</f>
        <v>2750</v>
      </c>
    </row>
    <row r="35" spans="1:19" x14ac:dyDescent="0.25">
      <c r="A35" s="35"/>
      <c r="B35" s="1" t="s">
        <v>13</v>
      </c>
      <c r="C35" s="22"/>
      <c r="D35" s="22"/>
      <c r="E35" s="26"/>
      <c r="F35" s="4">
        <f t="shared" ref="F35" si="22">F34+F33</f>
        <v>86084</v>
      </c>
      <c r="G35" s="4">
        <f t="shared" ref="G35" si="23">G34+G33</f>
        <v>0</v>
      </c>
      <c r="H35" s="4">
        <f t="shared" ref="H35" si="24">H34+H33</f>
        <v>0</v>
      </c>
      <c r="I35" s="4">
        <f t="shared" ref="I35" si="25">I34+I33</f>
        <v>0</v>
      </c>
      <c r="J35" s="4">
        <f t="shared" ref="J35" si="26">J34+J33</f>
        <v>0</v>
      </c>
      <c r="K35" s="4">
        <f t="shared" ref="K35" si="27">K34+K33</f>
        <v>0</v>
      </c>
      <c r="L35" s="4">
        <f t="shared" ref="L35" si="28">L34+L33</f>
        <v>0</v>
      </c>
      <c r="M35" s="4">
        <f t="shared" ref="M35" si="29">M34+M33</f>
        <v>0</v>
      </c>
      <c r="N35" s="4">
        <f t="shared" ref="N35" si="30">N34+N33</f>
        <v>0</v>
      </c>
      <c r="O35" s="4">
        <f t="shared" ref="O35" si="31">O34+O33</f>
        <v>0</v>
      </c>
      <c r="P35" s="4">
        <f t="shared" ref="P35:Q35" si="32">P34+P33</f>
        <v>0</v>
      </c>
      <c r="Q35" s="4">
        <f t="shared" si="32"/>
        <v>0</v>
      </c>
      <c r="S35" s="4">
        <f>SUM(F35:R35)</f>
        <v>86084</v>
      </c>
    </row>
    <row r="36" spans="1:19" x14ac:dyDescent="0.25">
      <c r="A36" s="35"/>
      <c r="C36" s="22"/>
      <c r="D36" s="22"/>
      <c r="E36" s="26"/>
    </row>
    <row r="37" spans="1:19" x14ac:dyDescent="0.25">
      <c r="A37" s="35"/>
      <c r="B37" s="2" t="s">
        <v>28</v>
      </c>
      <c r="C37" s="21">
        <v>43441</v>
      </c>
      <c r="D37" s="21">
        <v>44896</v>
      </c>
      <c r="E37" s="25">
        <v>480000</v>
      </c>
      <c r="F37" s="2" t="s">
        <v>35</v>
      </c>
    </row>
    <row r="38" spans="1:19" x14ac:dyDescent="0.25">
      <c r="A38" s="35"/>
      <c r="B38" s="1" t="s">
        <v>11</v>
      </c>
      <c r="C38" s="22"/>
      <c r="D38" s="22"/>
      <c r="E38" s="26"/>
      <c r="G38" s="1">
        <v>120000</v>
      </c>
      <c r="H38" s="1">
        <v>120000</v>
      </c>
      <c r="I38" s="1">
        <v>120000</v>
      </c>
      <c r="J38" s="1">
        <v>120000</v>
      </c>
      <c r="S38" s="1">
        <f>SUM(F38:R38)</f>
        <v>480000</v>
      </c>
    </row>
    <row r="39" spans="1:19" x14ac:dyDescent="0.25">
      <c r="A39" s="35"/>
      <c r="B39" s="1" t="s">
        <v>12</v>
      </c>
      <c r="C39" s="22"/>
      <c r="D39" s="22"/>
      <c r="E39" s="26"/>
      <c r="F39" s="1">
        <v>8120</v>
      </c>
      <c r="G39" s="1">
        <f>8400+6300</f>
        <v>14700</v>
      </c>
      <c r="H39" s="1">
        <f>6300+4200</f>
        <v>10500</v>
      </c>
      <c r="I39" s="1">
        <f>4200+2100</f>
        <v>6300</v>
      </c>
      <c r="J39" s="1">
        <v>2100</v>
      </c>
      <c r="S39" s="1">
        <f>SUM(F39:R39)</f>
        <v>41720</v>
      </c>
    </row>
    <row r="40" spans="1:19" x14ac:dyDescent="0.25">
      <c r="A40" s="35"/>
      <c r="B40" s="1" t="s">
        <v>13</v>
      </c>
      <c r="C40" s="22"/>
      <c r="D40" s="22"/>
      <c r="E40" s="26"/>
      <c r="F40" s="4">
        <f t="shared" ref="F40:Q40" si="33">F39+F38</f>
        <v>8120</v>
      </c>
      <c r="G40" s="4">
        <f t="shared" si="33"/>
        <v>134700</v>
      </c>
      <c r="H40" s="4">
        <f t="shared" si="33"/>
        <v>130500</v>
      </c>
      <c r="I40" s="4">
        <f t="shared" si="33"/>
        <v>126300</v>
      </c>
      <c r="J40" s="4">
        <f t="shared" si="33"/>
        <v>122100</v>
      </c>
      <c r="K40" s="4">
        <f t="shared" si="33"/>
        <v>0</v>
      </c>
      <c r="L40" s="4">
        <f t="shared" si="33"/>
        <v>0</v>
      </c>
      <c r="M40" s="4">
        <f t="shared" si="33"/>
        <v>0</v>
      </c>
      <c r="N40" s="4">
        <f t="shared" si="33"/>
        <v>0</v>
      </c>
      <c r="O40" s="4">
        <f t="shared" si="33"/>
        <v>0</v>
      </c>
      <c r="P40" s="4">
        <f t="shared" si="33"/>
        <v>0</v>
      </c>
      <c r="Q40" s="4">
        <f t="shared" si="33"/>
        <v>0</v>
      </c>
      <c r="S40" s="4">
        <f>SUM(F40:R40)</f>
        <v>521720</v>
      </c>
    </row>
    <row r="41" spans="1:19" x14ac:dyDescent="0.25">
      <c r="A41" s="35"/>
      <c r="C41" s="22"/>
      <c r="D41" s="22"/>
      <c r="E41" s="26"/>
    </row>
    <row r="42" spans="1:19" x14ac:dyDescent="0.25">
      <c r="A42" s="35"/>
      <c r="B42" s="2" t="s">
        <v>17</v>
      </c>
      <c r="C42" s="21">
        <v>41940</v>
      </c>
      <c r="D42" s="21">
        <v>45580</v>
      </c>
      <c r="E42" s="25">
        <v>1105000</v>
      </c>
      <c r="F42" s="2" t="s">
        <v>36</v>
      </c>
    </row>
    <row r="43" spans="1:19" x14ac:dyDescent="0.25">
      <c r="A43" s="35"/>
      <c r="B43" s="1" t="s">
        <v>11</v>
      </c>
      <c r="C43" s="22"/>
      <c r="D43" s="22"/>
      <c r="F43" s="1">
        <v>110000</v>
      </c>
      <c r="G43" s="1">
        <v>110000</v>
      </c>
      <c r="H43" s="1">
        <v>110000</v>
      </c>
      <c r="I43" s="1">
        <v>110000</v>
      </c>
      <c r="J43" s="1">
        <v>110000</v>
      </c>
      <c r="K43" s="1">
        <v>110000</v>
      </c>
      <c r="L43" s="1">
        <v>110000</v>
      </c>
      <c r="S43" s="1">
        <f>SUM(F43:R43)</f>
        <v>770000</v>
      </c>
    </row>
    <row r="44" spans="1:19" x14ac:dyDescent="0.25">
      <c r="A44" s="35"/>
      <c r="B44" s="1" t="s">
        <v>12</v>
      </c>
      <c r="C44" s="22"/>
      <c r="D44" s="22"/>
      <c r="F44" s="1">
        <v>14300</v>
      </c>
      <c r="G44" s="1">
        <v>12100</v>
      </c>
      <c r="H44" s="1">
        <v>9900</v>
      </c>
      <c r="I44" s="1">
        <v>7700</v>
      </c>
      <c r="J44" s="1">
        <v>5500</v>
      </c>
      <c r="K44" s="1">
        <v>3300</v>
      </c>
      <c r="L44" s="1">
        <v>1100</v>
      </c>
      <c r="S44" s="1">
        <f>SUM(F44:R44)</f>
        <v>53900</v>
      </c>
    </row>
    <row r="45" spans="1:19" x14ac:dyDescent="0.25">
      <c r="A45" s="35"/>
      <c r="B45" s="1" t="s">
        <v>13</v>
      </c>
      <c r="C45" s="22"/>
      <c r="D45" s="22"/>
      <c r="F45" s="4">
        <f t="shared" ref="F45" si="34">F44+F43</f>
        <v>124300</v>
      </c>
      <c r="G45" s="4">
        <f t="shared" ref="G45" si="35">G44+G43</f>
        <v>122100</v>
      </c>
      <c r="H45" s="4">
        <f t="shared" ref="H45" si="36">H44+H43</f>
        <v>119900</v>
      </c>
      <c r="I45" s="4">
        <f t="shared" ref="I45" si="37">I44+I43</f>
        <v>117700</v>
      </c>
      <c r="J45" s="4">
        <f t="shared" ref="J45" si="38">J44+J43</f>
        <v>115500</v>
      </c>
      <c r="K45" s="4">
        <f t="shared" ref="K45" si="39">K44+K43</f>
        <v>113300</v>
      </c>
      <c r="L45" s="4">
        <f t="shared" ref="L45" si="40">L44+L43</f>
        <v>111100</v>
      </c>
      <c r="M45" s="4">
        <f t="shared" ref="M45" si="41">M44+M43</f>
        <v>0</v>
      </c>
      <c r="N45" s="4">
        <f t="shared" ref="N45" si="42">N44+N43</f>
        <v>0</v>
      </c>
      <c r="O45" s="4">
        <f t="shared" ref="O45" si="43">O44+O43</f>
        <v>0</v>
      </c>
      <c r="P45" s="4">
        <f t="shared" ref="P45:Q45" si="44">P44+P43</f>
        <v>0</v>
      </c>
      <c r="Q45" s="4">
        <f t="shared" si="44"/>
        <v>0</v>
      </c>
      <c r="S45" s="4">
        <f>SUM(F45:R45)</f>
        <v>823900</v>
      </c>
    </row>
    <row r="46" spans="1:19" x14ac:dyDescent="0.25">
      <c r="A46" s="35"/>
      <c r="C46" s="22"/>
      <c r="D46" s="22"/>
    </row>
    <row r="47" spans="1:19" x14ac:dyDescent="0.25">
      <c r="A47" s="35"/>
      <c r="B47" s="2" t="s">
        <v>19</v>
      </c>
      <c r="C47" s="21"/>
      <c r="D47" s="21"/>
      <c r="E47" s="2"/>
    </row>
    <row r="48" spans="1:19" x14ac:dyDescent="0.25">
      <c r="A48" s="35"/>
      <c r="B48" s="1" t="s">
        <v>11</v>
      </c>
      <c r="C48" s="22"/>
      <c r="D48" s="22"/>
      <c r="F48" s="1">
        <v>6386.72</v>
      </c>
      <c r="G48" s="1">
        <v>26300</v>
      </c>
      <c r="H48" s="1">
        <v>25000</v>
      </c>
      <c r="I48" s="1">
        <f t="shared" ref="I48:Q48" si="45">H48</f>
        <v>25000</v>
      </c>
      <c r="J48" s="1">
        <f t="shared" si="45"/>
        <v>25000</v>
      </c>
      <c r="K48" s="1">
        <f t="shared" si="45"/>
        <v>25000</v>
      </c>
      <c r="L48" s="1">
        <f t="shared" si="45"/>
        <v>25000</v>
      </c>
      <c r="M48" s="1">
        <f t="shared" si="45"/>
        <v>25000</v>
      </c>
      <c r="N48" s="1">
        <f t="shared" si="45"/>
        <v>25000</v>
      </c>
      <c r="O48" s="1">
        <f t="shared" si="45"/>
        <v>25000</v>
      </c>
      <c r="P48" s="1">
        <f t="shared" si="45"/>
        <v>25000</v>
      </c>
      <c r="Q48" s="1">
        <f t="shared" si="45"/>
        <v>25000</v>
      </c>
      <c r="S48" s="1">
        <f>SUM(F48:R48)</f>
        <v>282686.71999999997</v>
      </c>
    </row>
    <row r="49" spans="1:19" x14ac:dyDescent="0.25">
      <c r="A49" s="35"/>
      <c r="B49" s="1" t="s">
        <v>12</v>
      </c>
      <c r="C49" s="22"/>
      <c r="D49" s="22"/>
      <c r="S49" s="1">
        <f>SUM(F49:R49)</f>
        <v>0</v>
      </c>
    </row>
    <row r="50" spans="1:19" x14ac:dyDescent="0.25">
      <c r="A50" s="35"/>
      <c r="B50" s="1" t="s">
        <v>13</v>
      </c>
      <c r="C50" s="22"/>
      <c r="D50" s="22"/>
      <c r="F50" s="4">
        <f t="shared" ref="F50" si="46">F49+F48</f>
        <v>6386.72</v>
      </c>
      <c r="G50" s="4">
        <f t="shared" ref="G50" si="47">G49+G48</f>
        <v>26300</v>
      </c>
      <c r="H50" s="4">
        <f t="shared" ref="H50" si="48">H49+H48</f>
        <v>25000</v>
      </c>
      <c r="I50" s="4">
        <f t="shared" ref="I50" si="49">I49+I48</f>
        <v>25000</v>
      </c>
      <c r="J50" s="4">
        <f t="shared" ref="J50" si="50">J49+J48</f>
        <v>25000</v>
      </c>
      <c r="K50" s="4">
        <f t="shared" ref="K50" si="51">K49+K48</f>
        <v>25000</v>
      </c>
      <c r="L50" s="4">
        <f t="shared" ref="L50" si="52">L49+L48</f>
        <v>25000</v>
      </c>
      <c r="M50" s="4">
        <f t="shared" ref="M50" si="53">M49+M48</f>
        <v>25000</v>
      </c>
      <c r="N50" s="4">
        <f t="shared" ref="N50" si="54">N49+N48</f>
        <v>25000</v>
      </c>
      <c r="O50" s="4">
        <f t="shared" ref="O50" si="55">O49+O48</f>
        <v>25000</v>
      </c>
      <c r="P50" s="4">
        <f t="shared" ref="P50:Q50" si="56">P49+P48</f>
        <v>25000</v>
      </c>
      <c r="Q50" s="4">
        <f t="shared" si="56"/>
        <v>25000</v>
      </c>
      <c r="S50" s="4">
        <f>SUM(F50:R50)</f>
        <v>282686.71999999997</v>
      </c>
    </row>
    <row r="51" spans="1:19" x14ac:dyDescent="0.25">
      <c r="A51" s="35"/>
      <c r="C51" s="22"/>
      <c r="D51" s="22"/>
    </row>
    <row r="52" spans="1:19" x14ac:dyDescent="0.25">
      <c r="A52" s="35"/>
      <c r="B52" s="2" t="s">
        <v>45</v>
      </c>
      <c r="C52" s="22"/>
      <c r="D52" s="22"/>
      <c r="F52" s="4">
        <v>16470</v>
      </c>
      <c r="G52" s="4">
        <v>16470</v>
      </c>
      <c r="H52" s="4">
        <v>16470</v>
      </c>
      <c r="I52" s="4"/>
      <c r="J52" s="4"/>
      <c r="K52" s="4"/>
      <c r="L52" s="4"/>
      <c r="M52" s="4"/>
      <c r="N52" s="4"/>
      <c r="O52" s="4"/>
      <c r="P52" s="4"/>
      <c r="Q52" s="4"/>
      <c r="S52" s="4">
        <f>SUM(F52:R52)</f>
        <v>49410</v>
      </c>
    </row>
    <row r="53" spans="1:19" x14ac:dyDescent="0.25">
      <c r="A53" s="35"/>
      <c r="C53" s="22"/>
      <c r="D53" s="22"/>
    </row>
    <row r="54" spans="1:19" x14ac:dyDescent="0.25">
      <c r="A54" s="35"/>
      <c r="B54" s="2" t="s">
        <v>23</v>
      </c>
      <c r="C54" s="21"/>
      <c r="D54" s="21"/>
      <c r="E54" s="2"/>
    </row>
    <row r="55" spans="1:19" x14ac:dyDescent="0.25">
      <c r="A55" s="35"/>
      <c r="B55" s="1" t="s">
        <v>11</v>
      </c>
      <c r="C55" s="22"/>
      <c r="D55" s="22"/>
      <c r="F55" s="1">
        <f>F48+F43+F38+F33+F28+F23+F11</f>
        <v>329720.71999999997</v>
      </c>
      <c r="G55" s="1">
        <f>G48+G43+G38+G33+G28+G23</f>
        <v>386300</v>
      </c>
      <c r="H55" s="1">
        <f>H48+H43+H38+H33+H28+H23</f>
        <v>355000</v>
      </c>
      <c r="I55" s="1">
        <f>I48+I43+I38+I33+I28+I23</f>
        <v>355000</v>
      </c>
      <c r="J55" s="1">
        <f t="shared" ref="J55:S55" si="57">J48+J43+J38+J33+J28+J23</f>
        <v>355000</v>
      </c>
      <c r="K55" s="1">
        <f t="shared" si="57"/>
        <v>235000</v>
      </c>
      <c r="L55" s="1">
        <f t="shared" si="57"/>
        <v>235000</v>
      </c>
      <c r="M55" s="1">
        <f t="shared" si="57"/>
        <v>125000</v>
      </c>
      <c r="N55" s="1">
        <f t="shared" si="57"/>
        <v>125000</v>
      </c>
      <c r="O55" s="1">
        <f t="shared" si="57"/>
        <v>25000</v>
      </c>
      <c r="P55" s="1">
        <f t="shared" si="57"/>
        <v>25000</v>
      </c>
      <c r="Q55" s="1">
        <f t="shared" si="57"/>
        <v>25000</v>
      </c>
      <c r="S55" s="1">
        <f t="shared" si="57"/>
        <v>2576020.7199999997</v>
      </c>
    </row>
    <row r="56" spans="1:19" x14ac:dyDescent="0.25">
      <c r="A56" s="35"/>
      <c r="B56" s="1" t="s">
        <v>12</v>
      </c>
      <c r="C56" s="22"/>
      <c r="D56" s="22"/>
      <c r="F56" s="1">
        <f>F49+F44+F39+F34+F29+F24</f>
        <v>53595</v>
      </c>
      <c r="G56" s="1">
        <f t="shared" ref="G56:S57" si="58">G49+G44+G39+G34+G29+G24</f>
        <v>51475</v>
      </c>
      <c r="H56" s="1">
        <f t="shared" si="58"/>
        <v>41700</v>
      </c>
      <c r="I56" s="1">
        <f t="shared" si="58"/>
        <v>32300</v>
      </c>
      <c r="J56" s="1">
        <f t="shared" si="58"/>
        <v>22900</v>
      </c>
      <c r="K56" s="1">
        <f t="shared" si="58"/>
        <v>15600</v>
      </c>
      <c r="L56" s="1">
        <f t="shared" si="58"/>
        <v>10400</v>
      </c>
      <c r="M56" s="1">
        <f t="shared" si="58"/>
        <v>6300</v>
      </c>
      <c r="N56" s="1">
        <f t="shared" si="58"/>
        <v>3200</v>
      </c>
      <c r="O56" s="1">
        <f t="shared" si="58"/>
        <v>0</v>
      </c>
      <c r="P56" s="1">
        <f t="shared" si="58"/>
        <v>0</v>
      </c>
      <c r="Q56" s="1">
        <f t="shared" si="58"/>
        <v>0</v>
      </c>
      <c r="R56" s="7"/>
      <c r="S56" s="1">
        <f t="shared" si="58"/>
        <v>237470</v>
      </c>
    </row>
    <row r="57" spans="1:19" x14ac:dyDescent="0.25">
      <c r="A57" s="35"/>
      <c r="B57" s="1" t="s">
        <v>46</v>
      </c>
      <c r="C57" s="22"/>
      <c r="D57" s="22"/>
      <c r="F57" s="1">
        <f>F52</f>
        <v>16470</v>
      </c>
      <c r="G57" s="1">
        <f t="shared" ref="G57" si="59">G52</f>
        <v>16470</v>
      </c>
      <c r="H57" s="1">
        <v>17000</v>
      </c>
      <c r="R57" s="7"/>
      <c r="S57" s="1">
        <f t="shared" si="58"/>
        <v>2813490.7199999997</v>
      </c>
    </row>
    <row r="58" spans="1:19" x14ac:dyDescent="0.25">
      <c r="A58" s="35"/>
      <c r="B58" s="29" t="s">
        <v>27</v>
      </c>
      <c r="C58" s="30"/>
      <c r="D58" s="30"/>
      <c r="E58" s="29"/>
      <c r="F58" s="29">
        <f t="shared" ref="F58:Q58" si="60">F11+F14+F17+F20</f>
        <v>0</v>
      </c>
      <c r="G58" s="29">
        <f t="shared" si="60"/>
        <v>32350</v>
      </c>
      <c r="H58" s="29">
        <f t="shared" si="60"/>
        <v>32000</v>
      </c>
      <c r="I58" s="29">
        <f t="shared" si="60"/>
        <v>425000</v>
      </c>
      <c r="J58" s="29">
        <f t="shared" si="60"/>
        <v>577961</v>
      </c>
      <c r="K58" s="29">
        <f t="shared" si="60"/>
        <v>1179631</v>
      </c>
      <c r="L58" s="29">
        <f t="shared" si="60"/>
        <v>1184531</v>
      </c>
      <c r="M58" s="29">
        <f t="shared" si="60"/>
        <v>1181931</v>
      </c>
      <c r="N58" s="29">
        <f t="shared" si="60"/>
        <v>1179331</v>
      </c>
      <c r="O58" s="29">
        <f t="shared" si="60"/>
        <v>1176731</v>
      </c>
      <c r="P58" s="29">
        <f t="shared" si="60"/>
        <v>1174131</v>
      </c>
      <c r="Q58" s="29">
        <f t="shared" si="60"/>
        <v>1171531</v>
      </c>
      <c r="R58" s="7"/>
      <c r="S58" s="29">
        <f>S11+S14+S17+S20</f>
        <v>9315128</v>
      </c>
    </row>
    <row r="59" spans="1:19" ht="15.75" thickBot="1" x14ac:dyDescent="0.3">
      <c r="A59" s="36"/>
      <c r="B59" s="1" t="s">
        <v>13</v>
      </c>
      <c r="C59" s="22"/>
      <c r="D59" s="22"/>
      <c r="F59" s="5">
        <f>F58+F57+F56+F55</f>
        <v>399785.72</v>
      </c>
      <c r="G59" s="5">
        <f t="shared" ref="G59:Q59" si="61">G58+G57+G56+G55</f>
        <v>486595</v>
      </c>
      <c r="H59" s="5">
        <f t="shared" si="61"/>
        <v>445700</v>
      </c>
      <c r="I59" s="5">
        <f t="shared" si="61"/>
        <v>812300</v>
      </c>
      <c r="J59" s="5">
        <f t="shared" si="61"/>
        <v>955861</v>
      </c>
      <c r="K59" s="5">
        <f t="shared" si="61"/>
        <v>1430231</v>
      </c>
      <c r="L59" s="5">
        <f t="shared" si="61"/>
        <v>1429931</v>
      </c>
      <c r="M59" s="5">
        <f t="shared" si="61"/>
        <v>1313231</v>
      </c>
      <c r="N59" s="5">
        <f t="shared" si="61"/>
        <v>1307531</v>
      </c>
      <c r="O59" s="5">
        <f t="shared" si="61"/>
        <v>1201731</v>
      </c>
      <c r="P59" s="5">
        <f t="shared" si="61"/>
        <v>1199131</v>
      </c>
      <c r="Q59" s="5">
        <f t="shared" si="61"/>
        <v>1196531</v>
      </c>
      <c r="R59" s="7"/>
      <c r="S59" s="5">
        <f>S58+S57+S56+S55</f>
        <v>14942109.439999998</v>
      </c>
    </row>
    <row r="60" spans="1:19" ht="15.75" thickTop="1" x14ac:dyDescent="0.25"/>
  </sheetData>
  <mergeCells count="1">
    <mergeCell ref="A10:A59"/>
  </mergeCells>
  <pageMargins left="0.7" right="0.7" top="0.75" bottom="0.75" header="0.3" footer="0.3"/>
  <pageSetup scale="4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Jim Dunbar</cp:lastModifiedBy>
  <cp:lastPrinted>2020-03-13T15:12:24Z</cp:lastPrinted>
  <dcterms:created xsi:type="dcterms:W3CDTF">2017-07-27T12:47:42Z</dcterms:created>
  <dcterms:modified xsi:type="dcterms:W3CDTF">2020-06-02T18:29:47Z</dcterms:modified>
</cp:coreProperties>
</file>