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Financial Team\FY 2021 Budget\Budget Sheet Submissions\"/>
    </mc:Choice>
  </mc:AlternateContent>
  <xr:revisionPtr revIDLastSave="0" documentId="8_{68B2A7E8-F8B2-4C8A-AE48-FD3DDD19DB6E}" xr6:coauthVersionLast="41" xr6:coauthVersionMax="41" xr10:uidLastSave="{00000000-0000-0000-0000-000000000000}"/>
  <bookViews>
    <workbookView xWindow="-120" yWindow="-120" windowWidth="29040" windowHeight="15840" xr2:uid="{730D2DDF-F2F8-481A-9C0B-C93475304DF8}"/>
  </bookViews>
  <sheets>
    <sheet name="Sheet1" sheetId="1" r:id="rId1"/>
    <sheet name="Formula Grant Fund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0" i="1" l="1"/>
  <c r="T19" i="1"/>
  <c r="T18" i="1"/>
  <c r="T17" i="1"/>
  <c r="T16" i="1"/>
  <c r="T15" i="1"/>
  <c r="T14" i="1"/>
  <c r="T13" i="1"/>
  <c r="T12" i="1"/>
  <c r="T11" i="1"/>
  <c r="T10" i="1"/>
  <c r="T9" i="1"/>
  <c r="T8" i="1"/>
  <c r="B3" i="2" l="1"/>
  <c r="S7" i="1" l="1"/>
  <c r="Q47" i="1"/>
  <c r="Q57" i="1" l="1"/>
  <c r="Q55" i="1"/>
  <c r="Q56" i="1"/>
  <c r="Q54" i="1"/>
  <c r="Q48" i="1"/>
  <c r="Q49" i="1"/>
  <c r="Q50" i="1"/>
  <c r="Q51" i="1"/>
  <c r="Q44" i="1"/>
  <c r="Q45" i="1"/>
  <c r="Q46" i="1"/>
  <c r="Q43" i="1"/>
  <c r="X5" i="1" l="1"/>
  <c r="Q8" i="1"/>
  <c r="Q15" i="1"/>
  <c r="B4" i="2"/>
  <c r="B8" i="2" s="1"/>
  <c r="T7" i="1" l="1"/>
  <c r="Q65" i="1"/>
  <c r="V22" i="1"/>
  <c r="S22" i="1"/>
  <c r="Q22" i="1"/>
  <c r="O22" i="1"/>
  <c r="N22" i="1"/>
  <c r="L22" i="1"/>
  <c r="I22" i="1"/>
  <c r="U21" i="1"/>
  <c r="G21" i="1"/>
  <c r="G20" i="1"/>
  <c r="U19" i="1"/>
  <c r="G19" i="1"/>
  <c r="U18" i="1"/>
  <c r="G18" i="1"/>
  <c r="U17" i="1"/>
  <c r="G17" i="1"/>
  <c r="U16" i="1"/>
  <c r="G16" i="1"/>
  <c r="U15" i="1"/>
  <c r="G15" i="1"/>
  <c r="G14" i="1"/>
  <c r="G13" i="1"/>
  <c r="U12" i="1"/>
  <c r="G12" i="1"/>
  <c r="U11" i="1"/>
  <c r="G11" i="1"/>
  <c r="G10" i="1"/>
  <c r="U9" i="1"/>
  <c r="G9" i="1"/>
  <c r="G8" i="1"/>
  <c r="U13" i="1" l="1"/>
  <c r="AD8" i="1"/>
  <c r="Q40" i="1"/>
  <c r="X67" i="1" s="1"/>
  <c r="Z22" i="1"/>
  <c r="T22" i="1"/>
  <c r="U10" i="1"/>
  <c r="U14" i="1"/>
  <c r="U20" i="1"/>
  <c r="U8" i="1"/>
  <c r="W22" i="1" l="1"/>
</calcChain>
</file>

<file path=xl/sharedStrings.xml><?xml version="1.0" encoding="utf-8"?>
<sst xmlns="http://schemas.openxmlformats.org/spreadsheetml/2006/main" count="167" uniqueCount="126">
  <si>
    <t>DEPARTMENT</t>
  </si>
  <si>
    <t>COUNCIL ON AGING</t>
  </si>
  <si>
    <t>CODE</t>
  </si>
  <si>
    <t>To be completed by Others.</t>
  </si>
  <si>
    <t>FY19</t>
  </si>
  <si>
    <t>FY20</t>
  </si>
  <si>
    <t>FY21</t>
  </si>
  <si>
    <t>ACCOUNT</t>
  </si>
  <si>
    <t>DEPT</t>
  </si>
  <si>
    <t>ACCOUNT NAME</t>
  </si>
  <si>
    <t>EXPENDED</t>
  </si>
  <si>
    <t>AMENDED</t>
  </si>
  <si>
    <t>LEVEL- FUNDED BUDGET</t>
  </si>
  <si>
    <t xml:space="preserve">CHANGES / </t>
  </si>
  <si>
    <t>TOTAL BUDGET REQUEST</t>
  </si>
  <si>
    <t>% change from FY19</t>
  </si>
  <si>
    <t>AC</t>
  </si>
  <si>
    <t>TA</t>
  </si>
  <si>
    <t>NUMBER</t>
  </si>
  <si>
    <t xml:space="preserve"> BUDGET</t>
  </si>
  <si>
    <t>thru 11/05/19</t>
  </si>
  <si>
    <t>GROWTH</t>
  </si>
  <si>
    <t>Recommend</t>
  </si>
  <si>
    <t>COA</t>
  </si>
  <si>
    <t>MANAGEMENT SALARIES</t>
  </si>
  <si>
    <t>ELECTRICITY</t>
  </si>
  <si>
    <t>HEATING (GAS/OIL)</t>
  </si>
  <si>
    <t>BUILDING REPAIRS &amp; MAINTENANCE</t>
  </si>
  <si>
    <t>RENTALS/LEASES</t>
  </si>
  <si>
    <t>BILLING/COLLECTION/PRINTING</t>
  </si>
  <si>
    <t>PROFESSIONAL DEVELOPMENT</t>
  </si>
  <si>
    <t>TELECOMM (CABLE/INTERNET/PHONE)</t>
  </si>
  <si>
    <t>PROGRAMS</t>
  </si>
  <si>
    <t>OFFICE SUPPLIES</t>
  </si>
  <si>
    <t>MISCELLANEOUS/OTHER SUPPLIES</t>
  </si>
  <si>
    <t>BUSINESS TRAVEL (MILEAGE/MEALS/HOTEL/TOLLS</t>
  </si>
  <si>
    <t>DUES/MEMBERSHIPS/LICENSING</t>
  </si>
  <si>
    <t>CAPITAL (REPLACEMENT OF EQUIPMENT)</t>
  </si>
  <si>
    <t>The budget will be presented at the Annual Town Meeting in its usual format.  In order to understand what makes up the total of your department’s (1) Salaries &amp; Wages, and 
(2) Expenses, please complete the bottom section.  This will allow me to fully understand what your department’s costs are made up of.  This worksheet is for internal use only.</t>
  </si>
  <si>
    <t>To complete this section, please separate the total amount requested into categories which best reflect the actual costs.</t>
  </si>
  <si>
    <t>Some examples of categories relating to Salary &amp; Wages include:  Salary, Wages, Overtime, Shift Differentials, Uniform Allowance, Stipends, etc.</t>
  </si>
  <si>
    <t>Some examples of categories relating to Expenses include:  Repairs &amp; Maintenance, Contracts, Legal Expense, Communications, Mailings/Postage, Office Supplies, Computer Expenses, Building and Equipment Repairs and Maintenance, Travel &amp; Training, etc.</t>
  </si>
  <si>
    <t>Computer Software</t>
  </si>
  <si>
    <t>VADAR New Account Numbers</t>
  </si>
  <si>
    <t>SALARY - SUB CATEGORIES (Justification)</t>
  </si>
  <si>
    <t>01-541-5110-000000</t>
  </si>
  <si>
    <t xml:space="preserve">SALARY &amp; WAGES TOTAL:  </t>
  </si>
  <si>
    <t>Salary &amp; Wages total should EQUAL Total Dept Budget for Salaries &amp; Wages</t>
  </si>
  <si>
    <t>EXPENSE - SUB CATEGORIES (Justification)</t>
  </si>
  <si>
    <t>01-541-5210-000000</t>
  </si>
  <si>
    <t>heat, air conditioning and electricity for lights, refrigerator etc.</t>
  </si>
  <si>
    <t>Electricity</t>
  </si>
  <si>
    <t>01-541-5215-000000</t>
  </si>
  <si>
    <t>Amount taken from amended FY19 budget report.</t>
  </si>
  <si>
    <t>Gas</t>
  </si>
  <si>
    <t>01-541-5240-000000</t>
  </si>
  <si>
    <t>From Sonoma project budget sheet.</t>
  </si>
  <si>
    <t>Renovation -- FY19 Budget includes Renovation line.</t>
  </si>
  <si>
    <t>Increased $1000 per NN.</t>
  </si>
  <si>
    <t>01-541-5270-000000</t>
  </si>
  <si>
    <t xml:space="preserve">Includes base rent only.  </t>
  </si>
  <si>
    <t>Rent at 206 Worcester Road, (Post Office Place)</t>
  </si>
  <si>
    <t>01-541-5307-000000</t>
  </si>
  <si>
    <t>Postage, labels, tape, postal permit</t>
  </si>
  <si>
    <t>Assumes $200 for monthly mailing.</t>
  </si>
  <si>
    <t>01-541-5308-000000</t>
  </si>
  <si>
    <t>MCOA conference and other educational opportunities</t>
  </si>
  <si>
    <t>Education / seminars</t>
  </si>
  <si>
    <t>Kept level with last year.</t>
  </si>
  <si>
    <t>01-541-5340-000000</t>
  </si>
  <si>
    <t>internet provided by Ayacht ($99.95 monthly)</t>
  </si>
  <si>
    <t>Internet; Verizon phone</t>
  </si>
  <si>
    <t>01-541-5350-000000</t>
  </si>
  <si>
    <t>Vendors, entertainers, crafts, luncheons</t>
  </si>
  <si>
    <t>Programs</t>
  </si>
  <si>
    <t>01-541-5420-000000</t>
  </si>
  <si>
    <t>Printer cartridges and paper, trash bags and other misc office supplies</t>
  </si>
  <si>
    <t>Newsletters</t>
  </si>
  <si>
    <t>Chairs, tables, equipment</t>
  </si>
  <si>
    <t>Furniture, fixtures and equipment</t>
  </si>
  <si>
    <t>**For the purchase of needed new furniture and equipment related to the move into the new senior center space.  Figure arrived at by using all remaining dollars from last year's budget level.</t>
  </si>
  <si>
    <t>01-541-5580-000000</t>
  </si>
  <si>
    <t>Transportation</t>
  </si>
  <si>
    <t>Increase from last year due to increased volume at senior center.</t>
  </si>
  <si>
    <t>01-541-5710-000000</t>
  </si>
  <si>
    <t>Mileage</t>
  </si>
  <si>
    <t>01-541-5730-000000</t>
  </si>
  <si>
    <t>Massachusetts Association of Councils on Aging</t>
  </si>
  <si>
    <t>01-541-5870-000000</t>
  </si>
  <si>
    <t xml:space="preserve">Please note that the following are paid for by the </t>
  </si>
  <si>
    <r>
      <t xml:space="preserve">Please note that the CoA is collaborating with the Princeton Arts Society. The PAS is paying </t>
    </r>
    <r>
      <rPr>
        <b/>
        <sz val="9"/>
        <color theme="1"/>
        <rFont val="Calibri"/>
        <family val="2"/>
        <scheme val="minor"/>
      </rPr>
      <t>($3,900.00 annually, $325.00 monthly)</t>
    </r>
    <r>
      <rPr>
        <sz val="9"/>
        <color theme="1"/>
        <rFont val="Calibri"/>
        <family val="2"/>
        <scheme val="minor"/>
      </rPr>
      <t xml:space="preserve"> to the Town of Princeton to share the space at 206 Worcester Road. </t>
    </r>
  </si>
  <si>
    <t xml:space="preserve">EXPENSE TOTAL:  </t>
  </si>
  <si>
    <t>Expense total should EQUAL Total Dept Budget for Expenses</t>
  </si>
  <si>
    <t>Aimee Kindorf</t>
  </si>
  <si>
    <t>Formula Grant Expenses</t>
  </si>
  <si>
    <t>Tai Chi Instructor Fees</t>
  </si>
  <si>
    <t>Stretch Instructor Fees</t>
  </si>
  <si>
    <t>$27/month Verizon phone and $60/month Spectrum internet</t>
  </si>
  <si>
    <t>Includes primarily food for senior center special events.</t>
  </si>
  <si>
    <t>Payments to Wellington for space renovations</t>
  </si>
  <si>
    <t>ElderBus</t>
  </si>
  <si>
    <t>Reduced per current spending trends</t>
  </si>
  <si>
    <t>$2650/month</t>
  </si>
  <si>
    <t>MCOA fall conference (Aimee plus 50% Nickole)</t>
  </si>
  <si>
    <t>For general office supplies</t>
  </si>
  <si>
    <r>
      <t>state formula grant for Council's on Aging</t>
    </r>
    <r>
      <rPr>
        <b/>
        <sz val="9"/>
        <color theme="1"/>
        <rFont val="Calibri"/>
        <family val="2"/>
        <scheme val="minor"/>
      </rPr>
      <t xml:space="preserve"> ($8279.82)</t>
    </r>
    <r>
      <rPr>
        <sz val="9"/>
        <color theme="1"/>
        <rFont val="Calibri"/>
        <family val="2"/>
        <scheme val="minor"/>
      </rPr>
      <t>:</t>
    </r>
  </si>
  <si>
    <t>Exercise instructor fees, newsletter costs, Elderbus,</t>
  </si>
  <si>
    <t>increase in staff hours</t>
  </si>
  <si>
    <t>I don't believe that any revenue came to the COA directly from the PAS.  Can we confirm if this should be shown on my budget?</t>
  </si>
  <si>
    <t>***Not otherwise accounted for the in budget via town funds</t>
  </si>
  <si>
    <t>For guest speakers or other special programming.  Additional funding via donations.</t>
  </si>
  <si>
    <t>FORMULA GRANT -- See next tab</t>
  </si>
  <si>
    <t>1250+4000+100+634.48</t>
  </si>
  <si>
    <t>Same as FY20  -- to pay for increase in Asst hours, Exercise instructor fees, elderbus and capital.</t>
  </si>
  <si>
    <t>Add additional 2 hours per week for Nickole @ $19.38/hr paid for by Formula Grant</t>
  </si>
  <si>
    <t>Capital items paid for by Formula Grant</t>
  </si>
  <si>
    <t>Total</t>
  </si>
  <si>
    <t>Newsletter costs of ~$200 per month</t>
  </si>
  <si>
    <t xml:space="preserve">**the goal would be to cover the cost of the instructors </t>
  </si>
  <si>
    <t>My Senior Center Annual Fee - upgrade</t>
  </si>
  <si>
    <t>COA Donations</t>
  </si>
  <si>
    <t>through donations, so this theoretically should net out.  If we were to add a second class, I think we need it to be of zero cost to us.</t>
  </si>
  <si>
    <t>May be conservative but unsure what winter bills will be.</t>
  </si>
  <si>
    <t>Capital Supplies/Furnishings</t>
  </si>
  <si>
    <t>Director and Asst Salary</t>
  </si>
  <si>
    <t>Budget Check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</si>
</sst>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00"/>
    <numFmt numFmtId="166" formatCode="000"/>
    <numFmt numFmtId="167" formatCode="0000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6"/>
      <name val="Calibri"/>
      <family val="2"/>
      <scheme val="minor"/>
    </font>
    <font>
      <sz val="12"/>
      <name val="Calibri"/>
      <family val="2"/>
      <scheme val="minor"/>
    </font>
    <font>
      <sz val="11"/>
      <name val="Calibri"/>
      <family val="2"/>
      <scheme val="minor"/>
    </font>
    <font>
      <sz val="14"/>
      <name val="Calibri"/>
      <family val="2"/>
      <scheme val="minor"/>
    </font>
    <font>
      <sz val="9"/>
      <color theme="1"/>
      <name val="Calibri"/>
      <family val="2"/>
      <scheme val="minor"/>
    </font>
    <font>
      <i/>
      <sz val="9"/>
      <color theme="1"/>
      <name val="Calibri"/>
      <family val="2"/>
      <scheme val="minor"/>
    </font>
    <font>
      <sz val="20"/>
      <name val="Calibri"/>
      <family val="2"/>
      <scheme val="minor"/>
    </font>
    <font>
      <b/>
      <sz val="10"/>
      <name val="Calibri"/>
      <family val="2"/>
      <scheme val="minor"/>
    </font>
    <font>
      <sz val="6"/>
      <name val="Calibri"/>
      <family val="2"/>
      <scheme val="minor"/>
    </font>
    <font>
      <sz val="9"/>
      <name val="Calibri"/>
      <family val="2"/>
      <scheme val="minor"/>
    </font>
    <font>
      <i/>
      <sz val="9"/>
      <name val="Calibri"/>
      <family val="2"/>
      <scheme val="minor"/>
    </font>
    <font>
      <sz val="8"/>
      <name val="Calibri"/>
      <family val="2"/>
      <scheme val="minor"/>
    </font>
    <font>
      <i/>
      <sz val="8"/>
      <name val="Calibri"/>
      <family val="2"/>
      <scheme val="minor"/>
    </font>
    <font>
      <sz val="8"/>
      <color theme="1"/>
      <name val="Calibri"/>
      <family val="2"/>
      <scheme val="minor"/>
    </font>
    <font>
      <b/>
      <sz val="14"/>
      <color theme="1"/>
      <name val="Calibri"/>
      <family val="2"/>
      <scheme val="minor"/>
    </font>
    <font>
      <i/>
      <sz val="12"/>
      <color theme="1"/>
      <name val="Calibri"/>
      <family val="2"/>
      <scheme val="minor"/>
    </font>
    <font>
      <i/>
      <sz val="8"/>
      <color theme="1"/>
      <name val="Calibri"/>
      <family val="2"/>
      <scheme val="minor"/>
    </font>
    <font>
      <b/>
      <sz val="8"/>
      <color theme="1"/>
      <name val="Calibri"/>
      <family val="2"/>
      <scheme val="minor"/>
    </font>
    <font>
      <i/>
      <sz val="11"/>
      <color theme="1"/>
      <name val="Calibri"/>
      <family val="2"/>
      <scheme val="minor"/>
    </font>
    <font>
      <b/>
      <i/>
      <sz val="11"/>
      <color theme="1"/>
      <name val="Calibri"/>
      <family val="2"/>
      <scheme val="minor"/>
    </font>
    <font>
      <i/>
      <sz val="11"/>
      <color theme="0"/>
      <name val="Calibri"/>
      <family val="2"/>
      <scheme val="minor"/>
    </font>
    <font>
      <b/>
      <sz val="11"/>
      <name val="Calibri"/>
      <family val="2"/>
      <scheme val="minor"/>
    </font>
    <font>
      <b/>
      <sz val="9"/>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66FF33"/>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7">
    <xf numFmtId="0" fontId="0" fillId="0" borderId="0" xfId="0"/>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40" fontId="8" fillId="0" borderId="0" xfId="0" applyNumberFormat="1" applyFont="1" applyAlignment="1">
      <alignment vertical="center"/>
    </xf>
    <xf numFmtId="0" fontId="3" fillId="0" borderId="0" xfId="0" applyFont="1" applyAlignment="1">
      <alignment vertical="center"/>
    </xf>
    <xf numFmtId="43" fontId="8" fillId="0" borderId="0" xfId="0" applyNumberFormat="1" applyFont="1" applyAlignment="1">
      <alignment vertical="center"/>
    </xf>
    <xf numFmtId="40" fontId="9" fillId="0" borderId="0" xfId="0" applyNumberFormat="1" applyFont="1" applyAlignment="1">
      <alignment vertical="center"/>
    </xf>
    <xf numFmtId="0" fontId="0" fillId="0" borderId="0" xfId="0" applyAlignment="1">
      <alignment vertical="center"/>
    </xf>
    <xf numFmtId="0" fontId="4" fillId="0" borderId="0" xfId="0" applyFont="1" applyAlignment="1">
      <alignment vertical="center"/>
    </xf>
    <xf numFmtId="0" fontId="11" fillId="2" borderId="0" xfId="0" applyFont="1" applyFill="1" applyAlignment="1">
      <alignment horizontal="center" vertical="center"/>
    </xf>
    <xf numFmtId="0" fontId="3" fillId="3" borderId="0" xfId="0" applyFont="1" applyFill="1" applyAlignment="1">
      <alignment horizontal="center" vertical="center" wrapText="1"/>
    </xf>
    <xf numFmtId="0" fontId="12" fillId="4" borderId="0" xfId="0" applyFont="1" applyFill="1" applyAlignment="1">
      <alignment horizontal="center" vertical="center" wrapText="1"/>
    </xf>
    <xf numFmtId="0" fontId="6" fillId="0" borderId="0" xfId="0" applyFont="1" applyAlignment="1">
      <alignment horizontal="center" vertical="center" wrapText="1"/>
    </xf>
    <xf numFmtId="4" fontId="3" fillId="3" borderId="0" xfId="0" applyNumberFormat="1" applyFont="1" applyFill="1" applyAlignment="1">
      <alignment horizontal="center" vertical="center" wrapText="1"/>
    </xf>
    <xf numFmtId="40" fontId="13" fillId="5" borderId="0" xfId="0" applyNumberFormat="1" applyFont="1" applyFill="1" applyAlignment="1">
      <alignment horizontal="center" vertical="center" wrapText="1"/>
    </xf>
    <xf numFmtId="43" fontId="13" fillId="0" borderId="0" xfId="0" applyNumberFormat="1" applyFont="1" applyAlignment="1">
      <alignment horizontal="center" vertical="center" wrapText="1"/>
    </xf>
    <xf numFmtId="43" fontId="14" fillId="0" borderId="0" xfId="0" applyNumberFormat="1" applyFont="1" applyAlignment="1">
      <alignment horizontal="center" vertical="center" wrapText="1"/>
    </xf>
    <xf numFmtId="40" fontId="13" fillId="0" borderId="0" xfId="0" applyNumberFormat="1" applyFont="1" applyAlignment="1">
      <alignment horizontal="center" vertical="center" wrapText="1"/>
    </xf>
    <xf numFmtId="40" fontId="14" fillId="0" borderId="0" xfId="0" applyNumberFormat="1" applyFont="1" applyAlignment="1">
      <alignment horizontal="center" vertical="center" wrapText="1"/>
    </xf>
    <xf numFmtId="164" fontId="13" fillId="5" borderId="0" xfId="0" applyNumberFormat="1" applyFont="1" applyFill="1" applyAlignment="1">
      <alignment horizontal="center" vertical="center"/>
    </xf>
    <xf numFmtId="43" fontId="13"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5" fillId="0" borderId="0" xfId="0" applyFont="1" applyAlignment="1">
      <alignment horizontal="center" vertical="center" wrapText="1"/>
    </xf>
    <xf numFmtId="166" fontId="5" fillId="0" borderId="0" xfId="0" applyNumberFormat="1" applyFont="1" applyAlignment="1">
      <alignment horizontal="center" vertical="center" wrapText="1"/>
    </xf>
    <xf numFmtId="4" fontId="6" fillId="0" borderId="0" xfId="0" applyNumberFormat="1" applyFont="1" applyAlignment="1">
      <alignment horizontal="center" vertical="center" wrapText="1"/>
    </xf>
    <xf numFmtId="0" fontId="3" fillId="3" borderId="0" xfId="0" applyFont="1" applyFill="1" applyAlignment="1">
      <alignment vertical="center"/>
    </xf>
    <xf numFmtId="165" fontId="17" fillId="0" borderId="0" xfId="0" applyNumberFormat="1" applyFont="1" applyAlignment="1">
      <alignment horizontal="center" vertical="center"/>
    </xf>
    <xf numFmtId="0" fontId="17" fillId="0" borderId="0" xfId="0" applyFont="1" applyAlignment="1">
      <alignment horizontal="center" vertical="center"/>
    </xf>
    <xf numFmtId="167" fontId="17" fillId="0" borderId="0" xfId="0" applyNumberFormat="1" applyFont="1" applyAlignment="1">
      <alignment horizontal="center" vertical="center"/>
    </xf>
    <xf numFmtId="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left" vertical="center"/>
    </xf>
    <xf numFmtId="0" fontId="6" fillId="0" borderId="0" xfId="0" applyFont="1" applyAlignment="1">
      <alignment horizontal="left" vertical="center" wrapText="1"/>
    </xf>
    <xf numFmtId="40" fontId="8" fillId="5" borderId="0" xfId="0" applyNumberFormat="1" applyFont="1" applyFill="1" applyAlignment="1">
      <alignment vertical="center"/>
    </xf>
    <xf numFmtId="43" fontId="8" fillId="6" borderId="2" xfId="0" applyNumberFormat="1" applyFont="1" applyFill="1" applyBorder="1" applyAlignment="1">
      <alignment vertical="center"/>
    </xf>
    <xf numFmtId="10" fontId="9" fillId="0" borderId="3" xfId="0" applyNumberFormat="1" applyFont="1" applyBorder="1" applyAlignment="1">
      <alignment vertical="center"/>
    </xf>
    <xf numFmtId="43" fontId="9" fillId="0" borderId="2" xfId="1" applyFont="1" applyBorder="1" applyAlignment="1">
      <alignment vertical="center"/>
    </xf>
    <xf numFmtId="10" fontId="9" fillId="0" borderId="2" xfId="1" applyNumberFormat="1" applyFont="1" applyBorder="1" applyAlignment="1">
      <alignment vertical="center"/>
    </xf>
    <xf numFmtId="43" fontId="8" fillId="6" borderId="0" xfId="0" applyNumberFormat="1" applyFont="1" applyFill="1" applyBorder="1" applyAlignment="1">
      <alignment vertical="center"/>
    </xf>
    <xf numFmtId="43" fontId="0" fillId="0" borderId="0" xfId="0" applyNumberFormat="1" applyAlignment="1">
      <alignment horizontal="center" vertical="center"/>
    </xf>
    <xf numFmtId="43" fontId="0" fillId="0" borderId="0" xfId="0" applyNumberFormat="1" applyAlignment="1">
      <alignment vertical="center"/>
    </xf>
    <xf numFmtId="43" fontId="18" fillId="0" borderId="0" xfId="0" applyNumberFormat="1" applyFont="1" applyAlignment="1">
      <alignment horizontal="right" vertical="center"/>
    </xf>
    <xf numFmtId="43" fontId="3" fillId="0" borderId="0" xfId="0" applyNumberFormat="1" applyFont="1" applyAlignment="1">
      <alignment vertical="center"/>
    </xf>
    <xf numFmtId="43" fontId="8" fillId="0" borderId="4" xfId="0" applyNumberFormat="1" applyFont="1" applyBorder="1" applyAlignment="1">
      <alignment vertical="center"/>
    </xf>
    <xf numFmtId="43" fontId="8" fillId="2" borderId="4" xfId="0" applyNumberFormat="1" applyFont="1" applyFill="1" applyBorder="1" applyAlignment="1">
      <alignment vertical="center"/>
    </xf>
    <xf numFmtId="43" fontId="8" fillId="0" borderId="0" xfId="1" applyFont="1" applyBorder="1" applyAlignment="1">
      <alignment vertical="center"/>
    </xf>
    <xf numFmtId="0" fontId="4" fillId="0" borderId="0" xfId="0" applyFont="1" applyAlignment="1">
      <alignment horizontal="center" vertical="center"/>
    </xf>
    <xf numFmtId="0" fontId="19" fillId="0" borderId="0" xfId="0" applyFont="1" applyAlignment="1">
      <alignment horizontal="left" vertical="center" wrapText="1"/>
    </xf>
    <xf numFmtId="0" fontId="2" fillId="0" borderId="0" xfId="0" applyFont="1" applyAlignment="1">
      <alignment horizontal="left" vertical="center"/>
    </xf>
    <xf numFmtId="165" fontId="0" fillId="0" borderId="0" xfId="0" applyNumberFormat="1" applyAlignment="1">
      <alignment horizontal="left" vertical="center"/>
    </xf>
    <xf numFmtId="165" fontId="0" fillId="0" borderId="0" xfId="0" applyNumberFormat="1" applyAlignment="1">
      <alignment horizontal="center" vertical="center"/>
    </xf>
    <xf numFmtId="165" fontId="20" fillId="0" borderId="0" xfId="0" applyNumberFormat="1"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left" vertical="center"/>
    </xf>
    <xf numFmtId="166" fontId="20" fillId="0" borderId="0" xfId="0" applyNumberFormat="1" applyFont="1" applyAlignment="1">
      <alignment horizontal="center" vertical="center"/>
    </xf>
    <xf numFmtId="4" fontId="22" fillId="0" borderId="0" xfId="0" applyNumberFormat="1"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vertical="center"/>
    </xf>
    <xf numFmtId="43" fontId="9" fillId="7" borderId="2" xfId="0" applyNumberFormat="1" applyFont="1" applyFill="1" applyBorder="1" applyAlignment="1">
      <alignment vertical="center"/>
    </xf>
    <xf numFmtId="10" fontId="9" fillId="0" borderId="8" xfId="0" applyNumberFormat="1" applyFont="1" applyBorder="1" applyAlignment="1">
      <alignment horizontal="right" vertical="center"/>
    </xf>
    <xf numFmtId="43" fontId="9" fillId="7" borderId="0" xfId="0" applyNumberFormat="1" applyFont="1" applyFill="1" applyBorder="1" applyAlignment="1">
      <alignment horizontal="left" vertical="center"/>
    </xf>
    <xf numFmtId="0" fontId="5" fillId="0" borderId="0" xfId="0" applyFont="1" applyAlignment="1">
      <alignment vertical="top"/>
    </xf>
    <xf numFmtId="0" fontId="25" fillId="8" borderId="0" xfId="0" applyFont="1" applyFill="1" applyAlignment="1">
      <alignment horizontal="center" vertical="center"/>
    </xf>
    <xf numFmtId="0" fontId="18" fillId="0" borderId="0" xfId="0" applyFont="1" applyAlignment="1">
      <alignment horizontal="left" vertical="center"/>
    </xf>
    <xf numFmtId="4" fontId="3" fillId="0" borderId="0" xfId="0" applyNumberFormat="1" applyFont="1" applyAlignment="1">
      <alignment horizontal="center" vertical="center" wrapText="1"/>
    </xf>
    <xf numFmtId="166" fontId="17" fillId="0" borderId="0" xfId="0" applyNumberFormat="1" applyFont="1" applyAlignment="1">
      <alignment horizontal="center" vertical="center"/>
    </xf>
    <xf numFmtId="0" fontId="25" fillId="0" borderId="0" xfId="0" applyFont="1" applyAlignment="1">
      <alignment horizontal="left" vertical="center" wrapText="1"/>
    </xf>
    <xf numFmtId="43" fontId="8" fillId="7" borderId="2" xfId="0" applyNumberFormat="1" applyFont="1" applyFill="1" applyBorder="1" applyAlignment="1">
      <alignment vertical="center"/>
    </xf>
    <xf numFmtId="10" fontId="9" fillId="0" borderId="8" xfId="0" applyNumberFormat="1" applyFont="1" applyBorder="1" applyAlignment="1">
      <alignment vertical="center"/>
    </xf>
    <xf numFmtId="43" fontId="8" fillId="7" borderId="0" xfId="0" applyNumberFormat="1" applyFont="1" applyFill="1" applyBorder="1" applyAlignment="1">
      <alignment horizontal="left" vertical="center"/>
    </xf>
    <xf numFmtId="0" fontId="2" fillId="0" borderId="0" xfId="0" applyFont="1" applyAlignment="1">
      <alignment vertical="center"/>
    </xf>
    <xf numFmtId="166" fontId="0" fillId="0" borderId="0" xfId="0" applyNumberFormat="1" applyAlignment="1">
      <alignment horizontal="center" vertical="center"/>
    </xf>
    <xf numFmtId="0" fontId="18" fillId="0" borderId="0" xfId="0" applyFont="1" applyAlignment="1">
      <alignment horizontal="right" vertical="center"/>
    </xf>
    <xf numFmtId="43" fontId="8" fillId="7" borderId="6" xfId="0" applyNumberFormat="1" applyFont="1" applyFill="1" applyBorder="1" applyAlignment="1">
      <alignment horizontal="left" vertical="center"/>
    </xf>
    <xf numFmtId="43" fontId="8" fillId="7" borderId="7" xfId="0" applyNumberFormat="1" applyFont="1" applyFill="1" applyBorder="1" applyAlignment="1">
      <alignment horizontal="left" vertical="center"/>
    </xf>
    <xf numFmtId="40" fontId="8" fillId="7" borderId="5" xfId="0" applyNumberFormat="1" applyFont="1" applyFill="1" applyBorder="1" applyAlignment="1">
      <alignment horizontal="left" vertical="center"/>
    </xf>
    <xf numFmtId="43" fontId="8" fillId="7" borderId="2" xfId="0" applyNumberFormat="1" applyFont="1" applyFill="1" applyBorder="1" applyAlignment="1">
      <alignment horizontal="left" vertical="center"/>
    </xf>
    <xf numFmtId="43" fontId="0" fillId="7" borderId="2" xfId="0" applyNumberFormat="1" applyFill="1" applyBorder="1" applyAlignment="1">
      <alignment vertical="center"/>
    </xf>
    <xf numFmtId="40" fontId="8" fillId="7" borderId="6" xfId="0" applyNumberFormat="1" applyFont="1" applyFill="1" applyBorder="1" applyAlignment="1">
      <alignment horizontal="left" vertical="center"/>
    </xf>
    <xf numFmtId="40" fontId="8" fillId="7" borderId="7" xfId="0" applyNumberFormat="1" applyFont="1" applyFill="1" applyBorder="1" applyAlignment="1">
      <alignment horizontal="left" vertical="center"/>
    </xf>
    <xf numFmtId="43" fontId="8" fillId="7" borderId="6" xfId="0" applyNumberFormat="1" applyFont="1" applyFill="1" applyBorder="1" applyAlignment="1">
      <alignment horizontal="left" vertical="center" wrapText="1"/>
    </xf>
    <xf numFmtId="0" fontId="0" fillId="7" borderId="6" xfId="0" applyFill="1" applyBorder="1" applyAlignment="1">
      <alignment horizontal="left" vertical="center"/>
    </xf>
    <xf numFmtId="0" fontId="0" fillId="7" borderId="7" xfId="0" applyFill="1" applyBorder="1" applyAlignment="1">
      <alignment horizontal="left" vertical="center"/>
    </xf>
    <xf numFmtId="0" fontId="0" fillId="7" borderId="2" xfId="0" applyFill="1" applyBorder="1" applyAlignment="1">
      <alignment horizontal="left" vertical="center"/>
    </xf>
    <xf numFmtId="43" fontId="8" fillId="7" borderId="7" xfId="0" applyNumberFormat="1" applyFont="1" applyFill="1" applyBorder="1" applyAlignment="1">
      <alignment horizontal="left" vertical="center" wrapText="1"/>
    </xf>
    <xf numFmtId="43" fontId="4" fillId="0" borderId="0" xfId="0" applyNumberFormat="1" applyFont="1" applyAlignment="1">
      <alignment horizontal="center" vertical="center"/>
    </xf>
    <xf numFmtId="0" fontId="27" fillId="0" borderId="0" xfId="0" applyFont="1"/>
    <xf numFmtId="43" fontId="8" fillId="9" borderId="2" xfId="0" applyNumberFormat="1" applyFont="1" applyFill="1" applyBorder="1" applyAlignment="1">
      <alignment vertical="center"/>
    </xf>
    <xf numFmtId="43" fontId="19" fillId="0" borderId="0" xfId="0" applyNumberFormat="1" applyFont="1" applyAlignment="1">
      <alignment horizontal="left" vertical="center" wrapText="1"/>
    </xf>
    <xf numFmtId="43" fontId="8" fillId="9" borderId="0" xfId="0" applyNumberFormat="1" applyFont="1" applyFill="1" applyBorder="1" applyAlignment="1">
      <alignment vertical="center"/>
    </xf>
    <xf numFmtId="40" fontId="8" fillId="0" borderId="0" xfId="0" applyNumberFormat="1" applyFont="1" applyFill="1" applyAlignment="1">
      <alignment vertical="center"/>
    </xf>
    <xf numFmtId="44" fontId="0" fillId="0" borderId="0" xfId="2" applyFont="1"/>
    <xf numFmtId="44" fontId="0" fillId="9" borderId="0" xfId="2" applyFont="1" applyFill="1"/>
    <xf numFmtId="44" fontId="0" fillId="9" borderId="10" xfId="2" applyFont="1" applyFill="1" applyBorder="1"/>
    <xf numFmtId="0" fontId="0" fillId="0" borderId="11" xfId="0" applyBorder="1" applyAlignment="1">
      <alignment vertical="center"/>
    </xf>
    <xf numFmtId="43" fontId="0" fillId="0" borderId="12" xfId="0" applyNumberFormat="1" applyBorder="1" applyAlignment="1">
      <alignment vertical="center"/>
    </xf>
    <xf numFmtId="0" fontId="4" fillId="0" borderId="0" xfId="0" applyFont="1" applyAlignment="1">
      <alignment horizontal="center" vertical="center"/>
    </xf>
    <xf numFmtId="0" fontId="0" fillId="0" borderId="9" xfId="0" applyBorder="1" applyAlignment="1">
      <alignment horizontal="center" vertical="center"/>
    </xf>
    <xf numFmtId="40" fontId="8" fillId="7" borderId="5" xfId="0" applyNumberFormat="1" applyFont="1" applyFill="1" applyBorder="1" applyAlignment="1">
      <alignment horizontal="left" vertical="center"/>
    </xf>
    <xf numFmtId="40" fontId="8" fillId="7" borderId="6" xfId="0" applyNumberFormat="1" applyFont="1" applyFill="1" applyBorder="1" applyAlignment="1">
      <alignment horizontal="left" vertical="center"/>
    </xf>
    <xf numFmtId="40" fontId="8" fillId="7" borderId="7" xfId="0" applyNumberFormat="1" applyFont="1" applyFill="1" applyBorder="1" applyAlignment="1">
      <alignment horizontal="left" vertical="center"/>
    </xf>
    <xf numFmtId="43" fontId="8" fillId="7" borderId="6" xfId="0" applyNumberFormat="1" applyFont="1" applyFill="1" applyBorder="1" applyAlignment="1">
      <alignment horizontal="left" vertical="center"/>
    </xf>
    <xf numFmtId="43" fontId="8" fillId="7" borderId="7" xfId="0" applyNumberFormat="1" applyFont="1" applyFill="1" applyBorder="1" applyAlignment="1">
      <alignment horizontal="left" vertical="center"/>
    </xf>
    <xf numFmtId="40" fontId="8" fillId="7" borderId="5" xfId="0" applyNumberFormat="1" applyFont="1" applyFill="1" applyBorder="1" applyAlignment="1">
      <alignment horizontal="left" vertical="center" wrapText="1"/>
    </xf>
    <xf numFmtId="40" fontId="8" fillId="7" borderId="6" xfId="0" applyNumberFormat="1" applyFont="1" applyFill="1" applyBorder="1" applyAlignment="1">
      <alignment horizontal="left" vertical="center" wrapText="1"/>
    </xf>
    <xf numFmtId="40" fontId="8" fillId="7" borderId="7" xfId="0" applyNumberFormat="1" applyFont="1" applyFill="1" applyBorder="1" applyAlignment="1">
      <alignment horizontal="left" vertical="center" wrapText="1"/>
    </xf>
    <xf numFmtId="43" fontId="8" fillId="7" borderId="6" xfId="0" applyNumberFormat="1" applyFont="1" applyFill="1" applyBorder="1" applyAlignment="1">
      <alignment horizontal="left" vertical="center" wrapText="1"/>
    </xf>
    <xf numFmtId="43" fontId="8" fillId="7" borderId="7" xfId="0" applyNumberFormat="1" applyFont="1" applyFill="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wrapText="1"/>
    </xf>
    <xf numFmtId="40" fontId="9" fillId="7" borderId="5" xfId="0" applyNumberFormat="1" applyFont="1" applyFill="1" applyBorder="1" applyAlignment="1">
      <alignment horizontal="left" vertical="center"/>
    </xf>
    <xf numFmtId="40" fontId="9" fillId="7" borderId="6" xfId="0" applyNumberFormat="1" applyFont="1" applyFill="1" applyBorder="1" applyAlignment="1">
      <alignment horizontal="left" vertical="center"/>
    </xf>
    <xf numFmtId="40" fontId="9" fillId="7" borderId="7" xfId="0" applyNumberFormat="1" applyFont="1" applyFill="1" applyBorder="1" applyAlignment="1">
      <alignment horizontal="left" vertical="center"/>
    </xf>
    <xf numFmtId="43" fontId="9" fillId="7" borderId="6" xfId="0" applyNumberFormat="1" applyFont="1" applyFill="1" applyBorder="1" applyAlignment="1">
      <alignment horizontal="left" vertical="center"/>
    </xf>
    <xf numFmtId="43" fontId="9" fillId="7" borderId="7" xfId="0" applyNumberFormat="1" applyFont="1" applyFill="1" applyBorder="1" applyAlignment="1">
      <alignment horizontal="left" vertical="center"/>
    </xf>
    <xf numFmtId="165" fontId="0" fillId="0" borderId="0" xfId="0" applyNumberFormat="1" applyAlignment="1">
      <alignment horizontal="center" vertical="center"/>
    </xf>
    <xf numFmtId="0" fontId="2" fillId="0" borderId="0" xfId="0" applyFont="1" applyAlignment="1">
      <alignment horizontal="left" vertical="top"/>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11" fillId="2" borderId="0" xfId="0" applyFont="1" applyFill="1" applyAlignment="1">
      <alignment horizontal="center" vertical="center"/>
    </xf>
    <xf numFmtId="0" fontId="3" fillId="3" borderId="0" xfId="0" applyFont="1" applyFill="1" applyAlignment="1">
      <alignment horizontal="center" vertical="center" wrapText="1"/>
    </xf>
    <xf numFmtId="43" fontId="15" fillId="0" borderId="0" xfId="0" applyNumberFormat="1" applyFont="1" applyAlignment="1">
      <alignment horizontal="center" vertical="center" wrapText="1"/>
    </xf>
    <xf numFmtId="43" fontId="13" fillId="0" borderId="0" xfId="0" applyNumberFormat="1" applyFont="1" applyAlignment="1">
      <alignment horizontal="center" vertical="center" wrapText="1"/>
    </xf>
    <xf numFmtId="40" fontId="16" fillId="0" borderId="0" xfId="0" applyNumberFormat="1" applyFont="1" applyAlignment="1">
      <alignment horizontal="center" vertical="center" wrapText="1"/>
    </xf>
    <xf numFmtId="0" fontId="19" fillId="0" borderId="0" xfId="0" applyFont="1" applyAlignment="1">
      <alignment horizontal="left" vertical="center" wrapText="1"/>
    </xf>
    <xf numFmtId="0" fontId="2" fillId="0" borderId="0" xfId="0" applyFont="1" applyAlignment="1">
      <alignment horizontal="left"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71F2B-B7E9-4D26-8100-09478FFA8575}">
  <sheetPr>
    <pageSetUpPr fitToPage="1"/>
  </sheetPr>
  <dimension ref="A1:AE79"/>
  <sheetViews>
    <sheetView tabSelected="1" zoomScaleNormal="100" workbookViewId="0">
      <selection activeCell="T9" sqref="T9:T20"/>
    </sheetView>
  </sheetViews>
  <sheetFormatPr defaultColWidth="9.140625" defaultRowHeight="15" x14ac:dyDescent="0.25"/>
  <cols>
    <col min="1" max="1" width="2.7109375" style="53" customWidth="1"/>
    <col min="2" max="2" width="5" style="33" customWidth="1"/>
    <col min="3" max="3" width="9.85546875" style="33" customWidth="1"/>
    <col min="4" max="4" width="10.140625" style="77" customWidth="1"/>
    <col min="5" max="5" width="1.7109375" style="10" customWidth="1"/>
    <col min="6" max="6" width="8.42578125" style="10" bestFit="1" customWidth="1"/>
    <col min="7" max="7" width="4.7109375" style="33" customWidth="1"/>
    <col min="8" max="8" width="1.28515625" style="10" customWidth="1"/>
    <col min="9" max="9" width="46" style="10" customWidth="1"/>
    <col min="10" max="10" width="1.28515625" style="6" customWidth="1"/>
    <col min="11" max="11" width="0.85546875" style="7" customWidth="1"/>
    <col min="12" max="12" width="10.7109375" style="6" customWidth="1"/>
    <col min="13" max="13" width="0.85546875" style="7" customWidth="1"/>
    <col min="14" max="14" width="10.7109375" style="6" customWidth="1"/>
    <col min="15" max="15" width="18.85546875" style="6" customWidth="1"/>
    <col min="16" max="16" width="0.85546875" style="7" customWidth="1"/>
    <col min="17" max="17" width="15.140625" style="8" customWidth="1"/>
    <col min="18" max="18" width="1.7109375" style="6" customWidth="1"/>
    <col min="19" max="19" width="10.7109375" style="8" customWidth="1"/>
    <col min="20" max="20" width="10.7109375" style="6" customWidth="1"/>
    <col min="21" max="22" width="10.7109375" style="8" customWidth="1"/>
    <col min="23" max="23" width="10.7109375" style="9" customWidth="1"/>
    <col min="24" max="24" width="47.5703125" style="9" customWidth="1"/>
    <col min="25" max="25" width="0.28515625" style="10" customWidth="1"/>
    <col min="26" max="26" width="9.5703125" style="10" hidden="1" customWidth="1"/>
    <col min="27" max="29" width="9.140625" style="10" hidden="1" customWidth="1"/>
    <col min="30" max="30" width="35.42578125" style="10" customWidth="1"/>
    <col min="31" max="31" width="9.140625" style="10"/>
    <col min="32" max="32" width="21.28515625" style="10" customWidth="1"/>
    <col min="33" max="16384" width="9.140625" style="10"/>
  </cols>
  <sheetData>
    <row r="1" spans="1:30" ht="20.100000000000001" customHeight="1" x14ac:dyDescent="0.25">
      <c r="A1" s="1" t="s">
        <v>0</v>
      </c>
      <c r="B1" s="2"/>
      <c r="C1" s="2"/>
      <c r="D1" s="2"/>
      <c r="E1" s="3"/>
      <c r="F1" s="4"/>
      <c r="G1" s="5"/>
      <c r="H1" s="128" t="s">
        <v>1</v>
      </c>
      <c r="I1" s="128"/>
    </row>
    <row r="2" spans="1:30" ht="20.100000000000001" customHeight="1" x14ac:dyDescent="0.25">
      <c r="A2" s="1" t="s">
        <v>2</v>
      </c>
      <c r="B2" s="2"/>
      <c r="C2" s="2"/>
      <c r="D2" s="2"/>
      <c r="E2" s="3"/>
      <c r="F2" s="4"/>
      <c r="G2" s="5"/>
      <c r="H2" s="129">
        <v>541</v>
      </c>
      <c r="I2" s="129"/>
    </row>
    <row r="3" spans="1:30" ht="12" customHeight="1" x14ac:dyDescent="0.25">
      <c r="A3" s="11"/>
      <c r="B3" s="11"/>
      <c r="C3" s="11"/>
      <c r="D3" s="11"/>
      <c r="E3" s="11"/>
      <c r="F3" s="11"/>
      <c r="G3" s="11"/>
      <c r="H3" s="11"/>
      <c r="I3" s="11"/>
      <c r="J3" s="11"/>
      <c r="K3" s="11"/>
      <c r="L3" s="11"/>
      <c r="M3" s="11"/>
      <c r="N3" s="11"/>
      <c r="O3" s="11"/>
      <c r="P3" s="11"/>
      <c r="Q3" s="11"/>
      <c r="R3" s="11"/>
      <c r="S3" s="11"/>
      <c r="T3" s="11"/>
      <c r="U3" s="11"/>
      <c r="V3" s="130" t="s">
        <v>3</v>
      </c>
      <c r="W3" s="130"/>
      <c r="X3" s="12"/>
    </row>
    <row r="4" spans="1:30" s="15" customFormat="1" ht="15.95" customHeight="1" x14ac:dyDescent="0.25">
      <c r="A4" s="131"/>
      <c r="B4" s="131"/>
      <c r="C4" s="131"/>
      <c r="D4" s="131"/>
      <c r="E4" s="3"/>
      <c r="F4" s="13"/>
      <c r="G4" s="14"/>
      <c r="I4" s="13"/>
      <c r="K4" s="16"/>
      <c r="L4" s="17" t="s">
        <v>4</v>
      </c>
      <c r="M4" s="16"/>
      <c r="N4" s="18" t="s">
        <v>5</v>
      </c>
      <c r="O4" s="17" t="s">
        <v>5</v>
      </c>
      <c r="P4" s="16"/>
      <c r="Q4" s="18" t="s">
        <v>6</v>
      </c>
      <c r="R4" s="19"/>
      <c r="S4" s="18" t="s">
        <v>6</v>
      </c>
      <c r="T4" s="18" t="s">
        <v>6</v>
      </c>
      <c r="U4" s="19" t="s">
        <v>6</v>
      </c>
      <c r="V4" s="18" t="s">
        <v>6</v>
      </c>
      <c r="W4" s="18" t="s">
        <v>6</v>
      </c>
      <c r="X4" s="18"/>
    </row>
    <row r="5" spans="1:30" s="15" customFormat="1" ht="15.95" customHeight="1" x14ac:dyDescent="0.25">
      <c r="A5" s="131" t="s">
        <v>7</v>
      </c>
      <c r="B5" s="131"/>
      <c r="C5" s="131"/>
      <c r="D5" s="131"/>
      <c r="E5" s="3"/>
      <c r="F5" s="13" t="s">
        <v>8</v>
      </c>
      <c r="G5" s="14" t="s">
        <v>8</v>
      </c>
      <c r="I5" s="13" t="s">
        <v>9</v>
      </c>
      <c r="K5" s="16"/>
      <c r="L5" s="17" t="s">
        <v>10</v>
      </c>
      <c r="M5" s="16"/>
      <c r="N5" s="20" t="s">
        <v>11</v>
      </c>
      <c r="O5" s="17" t="s">
        <v>10</v>
      </c>
      <c r="P5" s="16"/>
      <c r="Q5" s="132" t="s">
        <v>12</v>
      </c>
      <c r="R5" s="21"/>
      <c r="S5" s="18" t="s">
        <v>13</v>
      </c>
      <c r="T5" s="133" t="s">
        <v>14</v>
      </c>
      <c r="U5" s="134" t="s">
        <v>15</v>
      </c>
      <c r="V5" s="18" t="s">
        <v>16</v>
      </c>
      <c r="W5" s="18" t="s">
        <v>17</v>
      </c>
      <c r="X5" s="18">
        <f>2015.52/(52*2)</f>
        <v>19.38</v>
      </c>
    </row>
    <row r="6" spans="1:30" s="15" customFormat="1" ht="15.95" customHeight="1" x14ac:dyDescent="0.25">
      <c r="A6" s="131" t="s">
        <v>18</v>
      </c>
      <c r="B6" s="131"/>
      <c r="C6" s="131"/>
      <c r="D6" s="131"/>
      <c r="E6" s="3"/>
      <c r="F6" s="13"/>
      <c r="G6" s="14" t="s">
        <v>2</v>
      </c>
      <c r="I6" s="13"/>
      <c r="K6" s="16"/>
      <c r="L6" s="22">
        <v>43646</v>
      </c>
      <c r="M6" s="16"/>
      <c r="N6" s="20" t="s">
        <v>19</v>
      </c>
      <c r="O6" s="22" t="s">
        <v>20</v>
      </c>
      <c r="P6" s="16"/>
      <c r="Q6" s="132"/>
      <c r="R6" s="21"/>
      <c r="S6" s="18" t="s">
        <v>21</v>
      </c>
      <c r="T6" s="133"/>
      <c r="U6" s="134"/>
      <c r="V6" s="18" t="s">
        <v>22</v>
      </c>
      <c r="W6" s="23" t="s">
        <v>22</v>
      </c>
      <c r="X6" s="23"/>
    </row>
    <row r="7" spans="1:30" s="15" customFormat="1" ht="15.95" customHeight="1" x14ac:dyDescent="0.25">
      <c r="A7" s="24"/>
      <c r="B7" s="25"/>
      <c r="C7" s="25"/>
      <c r="D7" s="26"/>
      <c r="E7" s="27"/>
      <c r="K7" s="16"/>
      <c r="L7" s="22"/>
      <c r="M7" s="28"/>
      <c r="N7" s="20"/>
      <c r="O7" s="22"/>
      <c r="P7" s="16"/>
      <c r="Q7" s="18"/>
      <c r="R7" s="20"/>
      <c r="S7" s="18">
        <f>(Q8-N8)+S8</f>
        <v>2632.8320000000017</v>
      </c>
      <c r="T7" s="20">
        <f>T8-N8</f>
        <v>2632.8320000000022</v>
      </c>
      <c r="U7" s="20"/>
      <c r="V7" s="18"/>
      <c r="W7" s="23"/>
      <c r="X7" s="23"/>
    </row>
    <row r="8" spans="1:30" ht="15.95" customHeight="1" x14ac:dyDescent="0.25">
      <c r="A8" s="29">
        <v>1</v>
      </c>
      <c r="B8" s="30">
        <v>541</v>
      </c>
      <c r="C8" s="30">
        <v>5110</v>
      </c>
      <c r="D8" s="31">
        <v>0</v>
      </c>
      <c r="E8" s="32"/>
      <c r="F8" s="10" t="s">
        <v>23</v>
      </c>
      <c r="G8" s="33">
        <f>B8</f>
        <v>541</v>
      </c>
      <c r="H8" s="34"/>
      <c r="I8" s="35" t="s">
        <v>24</v>
      </c>
      <c r="J8" s="10"/>
      <c r="K8" s="28"/>
      <c r="L8" s="36">
        <v>21087.23</v>
      </c>
      <c r="M8" s="28"/>
      <c r="N8" s="6">
        <v>30865.599999999999</v>
      </c>
      <c r="O8" s="36">
        <v>9611.5</v>
      </c>
      <c r="P8" s="16"/>
      <c r="Q8" s="37">
        <f>N8*1.02</f>
        <v>31482.912</v>
      </c>
      <c r="R8" s="38"/>
      <c r="S8" s="37">
        <v>2015.52</v>
      </c>
      <c r="T8" s="39">
        <f>Q8+S8</f>
        <v>33498.432000000001</v>
      </c>
      <c r="U8" s="40">
        <f>IF(T8=0,"",(T8-N8)/N8)</f>
        <v>8.5299880773417727E-2</v>
      </c>
      <c r="V8" s="37"/>
      <c r="W8" s="37"/>
      <c r="X8" s="41" t="s">
        <v>114</v>
      </c>
      <c r="AD8" s="43">
        <f>W8-N8</f>
        <v>-30865.599999999999</v>
      </c>
    </row>
    <row r="9" spans="1:30" ht="15.95" customHeight="1" x14ac:dyDescent="0.25">
      <c r="A9" s="29">
        <v>1</v>
      </c>
      <c r="B9" s="30">
        <v>541</v>
      </c>
      <c r="C9" s="30">
        <v>5210</v>
      </c>
      <c r="D9" s="31">
        <v>0</v>
      </c>
      <c r="E9" s="32"/>
      <c r="F9" s="10" t="s">
        <v>23</v>
      </c>
      <c r="G9" s="33">
        <f t="shared" ref="G9:G21" si="0">B9</f>
        <v>541</v>
      </c>
      <c r="I9" s="35" t="s">
        <v>25</v>
      </c>
      <c r="J9" s="10"/>
      <c r="K9" s="28"/>
      <c r="L9" s="36">
        <v>56155.88</v>
      </c>
      <c r="M9" s="28"/>
      <c r="N9" s="96">
        <v>3000</v>
      </c>
      <c r="O9" s="36">
        <v>710.36</v>
      </c>
      <c r="P9" s="16"/>
      <c r="Q9" s="37">
        <v>3000</v>
      </c>
      <c r="R9" s="38"/>
      <c r="S9" s="37"/>
      <c r="T9" s="39">
        <f t="shared" ref="T9:T20" si="1">Q9+S9</f>
        <v>3000</v>
      </c>
      <c r="U9" s="40">
        <f t="shared" ref="U9:U21" si="2">IF(T9=0,"",(T9-N9)/N9)</f>
        <v>0</v>
      </c>
      <c r="V9" s="37"/>
      <c r="W9" s="37"/>
      <c r="X9" s="41" t="s">
        <v>122</v>
      </c>
    </row>
    <row r="10" spans="1:30" ht="15.95" customHeight="1" x14ac:dyDescent="0.25">
      <c r="A10" s="29">
        <v>1</v>
      </c>
      <c r="B10" s="30">
        <v>541</v>
      </c>
      <c r="C10" s="30">
        <v>5215</v>
      </c>
      <c r="D10" s="31">
        <v>0</v>
      </c>
      <c r="E10" s="32"/>
      <c r="F10" s="10" t="s">
        <v>23</v>
      </c>
      <c r="G10" s="33">
        <f t="shared" si="0"/>
        <v>541</v>
      </c>
      <c r="I10" s="35" t="s">
        <v>26</v>
      </c>
      <c r="J10" s="10"/>
      <c r="K10" s="28"/>
      <c r="L10" s="36"/>
      <c r="M10" s="28"/>
      <c r="N10" s="96">
        <v>6000</v>
      </c>
      <c r="O10" s="36">
        <v>0</v>
      </c>
      <c r="P10" s="16"/>
      <c r="Q10" s="37">
        <v>6000</v>
      </c>
      <c r="R10" s="38"/>
      <c r="S10" s="37">
        <v>-2000</v>
      </c>
      <c r="T10" s="39">
        <f t="shared" si="1"/>
        <v>4000</v>
      </c>
      <c r="U10" s="40">
        <f t="shared" si="2"/>
        <v>-0.33333333333333331</v>
      </c>
      <c r="V10" s="37"/>
      <c r="W10" s="37"/>
      <c r="X10" s="41" t="s">
        <v>101</v>
      </c>
    </row>
    <row r="11" spans="1:30" ht="15.95" customHeight="1" x14ac:dyDescent="0.25">
      <c r="A11" s="29">
        <v>1</v>
      </c>
      <c r="B11" s="30">
        <v>541</v>
      </c>
      <c r="C11" s="30">
        <v>5240</v>
      </c>
      <c r="D11" s="31">
        <v>0</v>
      </c>
      <c r="E11" s="32"/>
      <c r="F11" s="10" t="s">
        <v>23</v>
      </c>
      <c r="G11" s="33">
        <f t="shared" si="0"/>
        <v>541</v>
      </c>
      <c r="I11" s="35" t="s">
        <v>27</v>
      </c>
      <c r="J11" s="10"/>
      <c r="K11" s="28"/>
      <c r="L11" s="36"/>
      <c r="M11" s="28"/>
      <c r="N11" s="96">
        <v>14500</v>
      </c>
      <c r="O11" s="36">
        <v>0</v>
      </c>
      <c r="P11" s="16"/>
      <c r="Q11" s="37">
        <v>14500</v>
      </c>
      <c r="R11" s="38"/>
      <c r="S11" s="37"/>
      <c r="T11" s="39">
        <f t="shared" si="1"/>
        <v>14500</v>
      </c>
      <c r="U11" s="40">
        <f t="shared" si="2"/>
        <v>0</v>
      </c>
      <c r="V11" s="37"/>
      <c r="W11" s="37"/>
      <c r="X11" s="41" t="s">
        <v>99</v>
      </c>
    </row>
    <row r="12" spans="1:30" ht="15.95" customHeight="1" x14ac:dyDescent="0.25">
      <c r="A12" s="29">
        <v>1</v>
      </c>
      <c r="B12" s="30">
        <v>541</v>
      </c>
      <c r="C12" s="30">
        <v>5270</v>
      </c>
      <c r="D12" s="31">
        <v>0</v>
      </c>
      <c r="E12" s="32"/>
      <c r="F12" s="10" t="s">
        <v>23</v>
      </c>
      <c r="G12" s="33">
        <f t="shared" si="0"/>
        <v>541</v>
      </c>
      <c r="I12" s="35" t="s">
        <v>28</v>
      </c>
      <c r="J12" s="10"/>
      <c r="K12" s="28"/>
      <c r="L12" s="36"/>
      <c r="M12" s="28"/>
      <c r="N12" s="6">
        <v>31800</v>
      </c>
      <c r="O12" s="36">
        <v>10600</v>
      </c>
      <c r="P12" s="16"/>
      <c r="Q12" s="37">
        <v>31800</v>
      </c>
      <c r="R12" s="38"/>
      <c r="S12" s="37"/>
      <c r="T12" s="39">
        <f t="shared" si="1"/>
        <v>31800</v>
      </c>
      <c r="U12" s="40">
        <f t="shared" si="2"/>
        <v>0</v>
      </c>
      <c r="V12" s="37"/>
      <c r="W12" s="37"/>
      <c r="X12" s="41" t="s">
        <v>102</v>
      </c>
    </row>
    <row r="13" spans="1:30" ht="15.95" customHeight="1" x14ac:dyDescent="0.25">
      <c r="A13" s="29">
        <v>1</v>
      </c>
      <c r="B13" s="30">
        <v>541</v>
      </c>
      <c r="C13" s="30">
        <v>5307</v>
      </c>
      <c r="D13" s="31">
        <v>0</v>
      </c>
      <c r="E13" s="32"/>
      <c r="F13" s="10" t="s">
        <v>23</v>
      </c>
      <c r="G13" s="33">
        <f t="shared" si="0"/>
        <v>541</v>
      </c>
      <c r="I13" s="35" t="s">
        <v>29</v>
      </c>
      <c r="J13" s="10"/>
      <c r="K13" s="28"/>
      <c r="L13" s="36"/>
      <c r="M13" s="28"/>
      <c r="N13" s="6">
        <v>2400</v>
      </c>
      <c r="O13" s="36">
        <v>0</v>
      </c>
      <c r="P13" s="16"/>
      <c r="Q13" s="37">
        <v>2500</v>
      </c>
      <c r="R13" s="38"/>
      <c r="S13" s="37"/>
      <c r="T13" s="39">
        <f t="shared" si="1"/>
        <v>2500</v>
      </c>
      <c r="U13" s="40">
        <f t="shared" si="2"/>
        <v>4.1666666666666664E-2</v>
      </c>
      <c r="V13" s="37"/>
      <c r="W13" s="37"/>
      <c r="X13" s="41" t="s">
        <v>117</v>
      </c>
    </row>
    <row r="14" spans="1:30" ht="15.95" customHeight="1" x14ac:dyDescent="0.25">
      <c r="A14" s="29">
        <v>1</v>
      </c>
      <c r="B14" s="30">
        <v>541</v>
      </c>
      <c r="C14" s="30">
        <v>5308</v>
      </c>
      <c r="D14" s="31">
        <v>0</v>
      </c>
      <c r="E14" s="32"/>
      <c r="F14" s="10" t="s">
        <v>23</v>
      </c>
      <c r="G14" s="33">
        <f t="shared" si="0"/>
        <v>541</v>
      </c>
      <c r="I14" s="35" t="s">
        <v>30</v>
      </c>
      <c r="J14" s="10"/>
      <c r="K14" s="28"/>
      <c r="L14" s="36"/>
      <c r="M14" s="28"/>
      <c r="N14" s="6">
        <v>1200</v>
      </c>
      <c r="O14" s="36">
        <v>0</v>
      </c>
      <c r="P14" s="16"/>
      <c r="Q14" s="37">
        <v>1200</v>
      </c>
      <c r="R14" s="38"/>
      <c r="S14" s="37">
        <v>-200</v>
      </c>
      <c r="T14" s="39">
        <f t="shared" si="1"/>
        <v>1000</v>
      </c>
      <c r="U14" s="40">
        <f t="shared" si="2"/>
        <v>-0.16666666666666666</v>
      </c>
      <c r="V14" s="37"/>
      <c r="W14" s="37"/>
      <c r="X14" s="41" t="s">
        <v>103</v>
      </c>
    </row>
    <row r="15" spans="1:30" ht="15.95" customHeight="1" x14ac:dyDescent="0.25">
      <c r="A15" s="29">
        <v>1</v>
      </c>
      <c r="B15" s="30">
        <v>541</v>
      </c>
      <c r="C15" s="30">
        <v>5340</v>
      </c>
      <c r="D15" s="31">
        <v>0</v>
      </c>
      <c r="E15" s="32"/>
      <c r="F15" s="10" t="s">
        <v>23</v>
      </c>
      <c r="G15" s="33">
        <f t="shared" si="0"/>
        <v>541</v>
      </c>
      <c r="I15" s="35" t="s">
        <v>31</v>
      </c>
      <c r="J15" s="10"/>
      <c r="K15" s="28"/>
      <c r="L15" s="36"/>
      <c r="M15" s="28"/>
      <c r="N15" s="6">
        <v>2100</v>
      </c>
      <c r="O15" s="36">
        <v>509.5</v>
      </c>
      <c r="P15" s="16"/>
      <c r="Q15" s="37">
        <f>(27*12)+(60*12)</f>
        <v>1044</v>
      </c>
      <c r="R15" s="38"/>
      <c r="S15" s="37"/>
      <c r="T15" s="39">
        <f t="shared" si="1"/>
        <v>1044</v>
      </c>
      <c r="U15" s="40">
        <f t="shared" si="2"/>
        <v>-0.50285714285714289</v>
      </c>
      <c r="V15" s="37"/>
      <c r="W15" s="37"/>
      <c r="X15" s="41" t="s">
        <v>97</v>
      </c>
    </row>
    <row r="16" spans="1:30" ht="15.95" customHeight="1" x14ac:dyDescent="0.25">
      <c r="A16" s="29">
        <v>1</v>
      </c>
      <c r="B16" s="30">
        <v>541</v>
      </c>
      <c r="C16" s="30">
        <v>5350</v>
      </c>
      <c r="D16" s="31">
        <v>0</v>
      </c>
      <c r="E16" s="32"/>
      <c r="F16" s="10" t="s">
        <v>23</v>
      </c>
      <c r="G16" s="33">
        <f t="shared" si="0"/>
        <v>541</v>
      </c>
      <c r="I16" s="35" t="s">
        <v>32</v>
      </c>
      <c r="J16" s="10"/>
      <c r="K16" s="28"/>
      <c r="L16" s="36"/>
      <c r="M16" s="28"/>
      <c r="N16" s="6">
        <v>1000</v>
      </c>
      <c r="O16" s="36">
        <v>130</v>
      </c>
      <c r="P16" s="16"/>
      <c r="Q16" s="37">
        <v>500</v>
      </c>
      <c r="R16" s="38"/>
      <c r="S16" s="37">
        <v>-250</v>
      </c>
      <c r="T16" s="39">
        <f t="shared" si="1"/>
        <v>250</v>
      </c>
      <c r="U16" s="40">
        <f t="shared" si="2"/>
        <v>-0.75</v>
      </c>
      <c r="V16" s="37"/>
      <c r="W16" s="37"/>
      <c r="X16" s="41" t="s">
        <v>110</v>
      </c>
    </row>
    <row r="17" spans="1:26" ht="15.95" customHeight="1" x14ac:dyDescent="0.25">
      <c r="A17" s="29">
        <v>1</v>
      </c>
      <c r="B17" s="30">
        <v>541</v>
      </c>
      <c r="C17" s="30">
        <v>5420</v>
      </c>
      <c r="D17" s="31">
        <v>0</v>
      </c>
      <c r="E17" s="32"/>
      <c r="F17" s="10" t="s">
        <v>23</v>
      </c>
      <c r="G17" s="33">
        <f t="shared" si="0"/>
        <v>541</v>
      </c>
      <c r="I17" s="35" t="s">
        <v>33</v>
      </c>
      <c r="J17" s="10"/>
      <c r="K17" s="28"/>
      <c r="L17" s="36"/>
      <c r="M17" s="28"/>
      <c r="N17" s="6">
        <v>600</v>
      </c>
      <c r="O17" s="36">
        <v>0</v>
      </c>
      <c r="P17" s="16"/>
      <c r="Q17" s="37">
        <v>600</v>
      </c>
      <c r="R17" s="38"/>
      <c r="S17" s="37">
        <v>600</v>
      </c>
      <c r="T17" s="39">
        <f t="shared" si="1"/>
        <v>1200</v>
      </c>
      <c r="U17" s="40">
        <f t="shared" si="2"/>
        <v>1</v>
      </c>
      <c r="V17" s="37"/>
      <c r="W17" s="37"/>
      <c r="X17" s="41" t="s">
        <v>104</v>
      </c>
    </row>
    <row r="18" spans="1:26" ht="15.95" customHeight="1" x14ac:dyDescent="0.25">
      <c r="A18" s="29">
        <v>1</v>
      </c>
      <c r="B18" s="30">
        <v>541</v>
      </c>
      <c r="C18" s="30">
        <v>5580</v>
      </c>
      <c r="D18" s="31">
        <v>0</v>
      </c>
      <c r="E18" s="32"/>
      <c r="F18" s="10" t="s">
        <v>23</v>
      </c>
      <c r="G18" s="33">
        <f t="shared" si="0"/>
        <v>541</v>
      </c>
      <c r="I18" s="35" t="s">
        <v>34</v>
      </c>
      <c r="J18" s="10"/>
      <c r="K18" s="28"/>
      <c r="L18" s="36"/>
      <c r="M18" s="28"/>
      <c r="N18" s="6">
        <v>150</v>
      </c>
      <c r="O18" s="36">
        <v>675.97</v>
      </c>
      <c r="P18" s="16"/>
      <c r="Q18" s="37">
        <v>1600</v>
      </c>
      <c r="R18" s="38"/>
      <c r="S18" s="37"/>
      <c r="T18" s="39">
        <f t="shared" si="1"/>
        <v>1600</v>
      </c>
      <c r="U18" s="40">
        <f t="shared" si="2"/>
        <v>9.6666666666666661</v>
      </c>
      <c r="V18" s="37"/>
      <c r="W18" s="37"/>
      <c r="X18" s="41" t="s">
        <v>98</v>
      </c>
    </row>
    <row r="19" spans="1:26" ht="15.95" customHeight="1" x14ac:dyDescent="0.25">
      <c r="A19" s="29">
        <v>1</v>
      </c>
      <c r="B19" s="30">
        <v>541</v>
      </c>
      <c r="C19" s="30">
        <v>5710</v>
      </c>
      <c r="D19" s="31">
        <v>0</v>
      </c>
      <c r="E19" s="32"/>
      <c r="F19" s="10" t="s">
        <v>23</v>
      </c>
      <c r="G19" s="33">
        <f t="shared" si="0"/>
        <v>541</v>
      </c>
      <c r="I19" s="35" t="s">
        <v>35</v>
      </c>
      <c r="J19" s="10"/>
      <c r="K19" s="28"/>
      <c r="L19" s="36"/>
      <c r="M19" s="28"/>
      <c r="N19" s="6">
        <v>240</v>
      </c>
      <c r="O19" s="36">
        <v>0</v>
      </c>
      <c r="P19" s="16"/>
      <c r="Q19" s="37"/>
      <c r="R19" s="38"/>
      <c r="S19" s="37">
        <v>100</v>
      </c>
      <c r="T19" s="39">
        <f t="shared" si="1"/>
        <v>100</v>
      </c>
      <c r="U19" s="40">
        <f t="shared" si="2"/>
        <v>-0.58333333333333337</v>
      </c>
      <c r="V19" s="37"/>
      <c r="W19" s="37"/>
      <c r="X19" s="41"/>
    </row>
    <row r="20" spans="1:26" ht="15.95" customHeight="1" x14ac:dyDescent="0.25">
      <c r="A20" s="29">
        <v>1</v>
      </c>
      <c r="B20" s="30">
        <v>541</v>
      </c>
      <c r="C20" s="30">
        <v>5730</v>
      </c>
      <c r="D20" s="31">
        <v>0</v>
      </c>
      <c r="E20" s="32"/>
      <c r="F20" s="10" t="s">
        <v>23</v>
      </c>
      <c r="G20" s="33">
        <f t="shared" si="0"/>
        <v>541</v>
      </c>
      <c r="I20" s="35" t="s">
        <v>36</v>
      </c>
      <c r="J20" s="10"/>
      <c r="K20" s="28"/>
      <c r="L20" s="36"/>
      <c r="M20" s="28"/>
      <c r="N20" s="6">
        <v>265</v>
      </c>
      <c r="O20" s="36">
        <v>0</v>
      </c>
      <c r="P20" s="16"/>
      <c r="Q20" s="37">
        <v>265</v>
      </c>
      <c r="R20" s="38"/>
      <c r="S20" s="37"/>
      <c r="T20" s="39">
        <f t="shared" si="1"/>
        <v>265</v>
      </c>
      <c r="U20" s="40">
        <f t="shared" si="2"/>
        <v>0</v>
      </c>
      <c r="V20" s="37"/>
      <c r="W20" s="37"/>
      <c r="X20" s="41"/>
    </row>
    <row r="21" spans="1:26" ht="15.95" customHeight="1" x14ac:dyDescent="0.25">
      <c r="A21" s="29">
        <v>1</v>
      </c>
      <c r="B21" s="30">
        <v>541</v>
      </c>
      <c r="C21" s="30">
        <v>5870</v>
      </c>
      <c r="D21" s="31">
        <v>0</v>
      </c>
      <c r="E21" s="32"/>
      <c r="F21" s="10" t="s">
        <v>23</v>
      </c>
      <c r="G21" s="33">
        <f t="shared" si="0"/>
        <v>541</v>
      </c>
      <c r="I21" s="35" t="s">
        <v>37</v>
      </c>
      <c r="J21" s="10"/>
      <c r="K21" s="28"/>
      <c r="L21" s="36"/>
      <c r="M21" s="28"/>
      <c r="N21" s="6">
        <v>645</v>
      </c>
      <c r="O21" s="36">
        <v>0</v>
      </c>
      <c r="P21" s="16"/>
      <c r="Q21" s="37"/>
      <c r="R21" s="38"/>
      <c r="S21" s="37"/>
      <c r="T21" s="39"/>
      <c r="U21" s="40" t="str">
        <f t="shared" si="2"/>
        <v/>
      </c>
      <c r="V21" s="37"/>
      <c r="W21" s="93"/>
      <c r="X21" s="95" t="s">
        <v>115</v>
      </c>
    </row>
    <row r="22" spans="1:26" s="43" customFormat="1" ht="15.95" customHeight="1" thickBot="1" x14ac:dyDescent="0.3">
      <c r="A22" s="42"/>
      <c r="B22" s="42"/>
      <c r="C22" s="42"/>
      <c r="D22" s="42"/>
      <c r="G22" s="42"/>
      <c r="I22" s="44" t="str">
        <f>H1</f>
        <v>COUNCIL ON AGING</v>
      </c>
      <c r="K22" s="45"/>
      <c r="L22" s="46">
        <f>SUM(L8:L21)</f>
        <v>77243.11</v>
      </c>
      <c r="M22" s="45"/>
      <c r="N22" s="46">
        <f>SUM(N8:N21)</f>
        <v>94765.6</v>
      </c>
      <c r="O22" s="46">
        <f>SUM(O8:O21)</f>
        <v>22237.33</v>
      </c>
      <c r="P22" s="45"/>
      <c r="Q22" s="46">
        <f>SUM(Q8:Q21)</f>
        <v>94491.911999999997</v>
      </c>
      <c r="R22" s="8"/>
      <c r="S22" s="46">
        <f t="shared" ref="S22:T22" si="3">SUM(S8:S21)</f>
        <v>265.52</v>
      </c>
      <c r="T22" s="46">
        <f t="shared" si="3"/>
        <v>94757.432000000001</v>
      </c>
      <c r="U22" s="47"/>
      <c r="V22" s="46">
        <f t="shared" ref="V22:W22" si="4">SUM(V8:V21)</f>
        <v>0</v>
      </c>
      <c r="W22" s="46">
        <f t="shared" si="4"/>
        <v>0</v>
      </c>
      <c r="X22" s="48"/>
      <c r="Z22" s="43">
        <f>N22-Q22</f>
        <v>273.6880000000092</v>
      </c>
    </row>
    <row r="23" spans="1:26" ht="20.100000000000001" customHeight="1" x14ac:dyDescent="0.25">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91"/>
    </row>
    <row r="24" spans="1:26" ht="20.100000000000001" customHeight="1" x14ac:dyDescent="0.2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91"/>
    </row>
    <row r="25" spans="1:26" ht="15.95" customHeight="1" x14ac:dyDescent="0.25">
      <c r="A25" s="135" t="s">
        <v>38</v>
      </c>
      <c r="B25" s="135"/>
      <c r="C25" s="135"/>
      <c r="D25" s="135"/>
      <c r="E25" s="135"/>
      <c r="F25" s="135"/>
      <c r="G25" s="135"/>
      <c r="H25" s="135"/>
      <c r="I25" s="135"/>
      <c r="J25" s="135"/>
      <c r="K25" s="135"/>
      <c r="L25" s="135"/>
      <c r="M25" s="135"/>
      <c r="N25" s="135"/>
      <c r="O25" s="135"/>
      <c r="P25" s="135"/>
      <c r="Q25" s="135"/>
      <c r="R25" s="135"/>
      <c r="S25" s="135"/>
      <c r="T25" s="135"/>
      <c r="U25" s="135"/>
      <c r="V25" s="135"/>
      <c r="W25" s="135"/>
      <c r="X25" s="94"/>
    </row>
    <row r="26" spans="1:26" ht="15.95" customHeight="1" x14ac:dyDescent="0.25">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50"/>
    </row>
    <row r="27" spans="1:26" ht="15.95" customHeight="1" x14ac:dyDescent="0.25">
      <c r="A27" s="50"/>
      <c r="B27" s="50"/>
      <c r="C27" s="50"/>
      <c r="D27" s="50"/>
      <c r="E27" s="50"/>
      <c r="F27" s="50"/>
      <c r="G27" s="50"/>
      <c r="H27" s="50"/>
      <c r="I27" s="50"/>
      <c r="J27" s="50"/>
      <c r="K27" s="50"/>
      <c r="L27" s="50"/>
      <c r="M27" s="50"/>
      <c r="N27" s="50"/>
      <c r="O27" s="50"/>
      <c r="P27" s="50"/>
      <c r="Q27" s="50"/>
      <c r="R27" s="50"/>
      <c r="S27" s="50"/>
      <c r="T27" s="50"/>
      <c r="U27" s="50"/>
      <c r="V27" s="50"/>
      <c r="W27" s="50"/>
      <c r="X27" s="50"/>
    </row>
    <row r="28" spans="1:26" ht="15.95" customHeight="1" x14ac:dyDescent="0.25">
      <c r="A28" s="136" t="s">
        <v>39</v>
      </c>
      <c r="B28" s="136"/>
      <c r="C28" s="136"/>
      <c r="D28" s="136"/>
      <c r="E28" s="136"/>
      <c r="F28" s="136"/>
      <c r="G28" s="136"/>
      <c r="H28" s="136"/>
      <c r="I28" s="136"/>
      <c r="J28" s="136"/>
      <c r="K28" s="136"/>
      <c r="L28" s="136"/>
      <c r="M28" s="136"/>
      <c r="N28" s="136"/>
      <c r="O28" s="136"/>
      <c r="P28" s="136"/>
      <c r="Q28" s="136"/>
      <c r="R28" s="136"/>
      <c r="S28" s="136"/>
      <c r="T28" s="136"/>
      <c r="U28" s="136"/>
      <c r="V28" s="136"/>
      <c r="W28" s="136"/>
      <c r="X28" s="51"/>
    </row>
    <row r="29" spans="1:26" ht="15.95" customHeight="1" x14ac:dyDescent="0.25">
      <c r="A29" s="52"/>
      <c r="C29" s="127" t="s">
        <v>40</v>
      </c>
      <c r="D29" s="127"/>
      <c r="E29" s="127"/>
      <c r="F29" s="127"/>
      <c r="G29" s="127"/>
      <c r="H29" s="127"/>
      <c r="I29" s="127"/>
      <c r="J29" s="127"/>
      <c r="K29" s="127"/>
      <c r="L29" s="127"/>
      <c r="M29" s="127"/>
      <c r="N29" s="127"/>
      <c r="O29" s="127"/>
      <c r="P29" s="127"/>
      <c r="Q29" s="127"/>
      <c r="R29" s="127"/>
      <c r="S29" s="127"/>
      <c r="T29" s="127"/>
      <c r="U29" s="127"/>
      <c r="V29" s="127"/>
    </row>
    <row r="30" spans="1:26" ht="15.95" customHeight="1" x14ac:dyDescent="0.25">
      <c r="C30" s="120" t="s">
        <v>41</v>
      </c>
      <c r="D30" s="120"/>
      <c r="E30" s="120"/>
      <c r="F30" s="120"/>
      <c r="G30" s="120"/>
      <c r="H30" s="120"/>
      <c r="I30" s="120"/>
      <c r="J30" s="120"/>
      <c r="K30" s="120"/>
      <c r="L30" s="120"/>
      <c r="M30" s="120"/>
      <c r="N30" s="120"/>
      <c r="O30" s="120"/>
      <c r="P30" s="120"/>
      <c r="Q30" s="120"/>
      <c r="R30" s="120"/>
      <c r="S30" s="120"/>
      <c r="T30" s="120"/>
      <c r="U30" s="120"/>
      <c r="V30" s="120"/>
    </row>
    <row r="31" spans="1:26" ht="15.95" customHeight="1" x14ac:dyDescent="0.25">
      <c r="C31" s="120"/>
      <c r="D31" s="120"/>
      <c r="E31" s="120"/>
      <c r="F31" s="120"/>
      <c r="G31" s="120"/>
      <c r="H31" s="120"/>
      <c r="I31" s="120"/>
      <c r="J31" s="120"/>
      <c r="K31" s="120"/>
      <c r="L31" s="120"/>
      <c r="M31" s="120"/>
      <c r="N31" s="120"/>
      <c r="O31" s="120"/>
      <c r="P31" s="120"/>
      <c r="Q31" s="120"/>
      <c r="R31" s="120"/>
      <c r="S31" s="120"/>
      <c r="T31" s="120"/>
      <c r="U31" s="120"/>
      <c r="V31" s="120"/>
    </row>
    <row r="32" spans="1:26" ht="15.95" customHeight="1" x14ac:dyDescent="0.2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49"/>
    </row>
    <row r="33" spans="1:29" s="59" customFormat="1" ht="15.95" customHeight="1" x14ac:dyDescent="0.25">
      <c r="A33" s="54"/>
      <c r="B33" s="55"/>
      <c r="C33" s="56"/>
      <c r="D33" s="57"/>
      <c r="E33" s="58"/>
      <c r="G33" s="60"/>
      <c r="H33" s="61"/>
      <c r="I33" s="62"/>
      <c r="J33" s="121" t="s">
        <v>42</v>
      </c>
      <c r="K33" s="122"/>
      <c r="L33" s="122"/>
      <c r="M33" s="122"/>
      <c r="N33" s="122"/>
      <c r="O33" s="123"/>
      <c r="P33" s="63"/>
      <c r="Q33" s="64">
        <v>4000</v>
      </c>
      <c r="R33" s="65"/>
      <c r="S33" s="124"/>
      <c r="T33" s="124"/>
      <c r="U33" s="124"/>
      <c r="V33" s="124"/>
      <c r="W33" s="125"/>
      <c r="X33" s="66"/>
      <c r="Y33" s="10"/>
    </row>
    <row r="34" spans="1:29" ht="15.95" customHeight="1" x14ac:dyDescent="0.25">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53"/>
    </row>
    <row r="35" spans="1:29" s="15" customFormat="1" ht="15.95" customHeight="1" x14ac:dyDescent="0.25">
      <c r="B35" s="67"/>
      <c r="C35" s="25"/>
      <c r="D35" s="26"/>
      <c r="E35" s="27"/>
      <c r="I35" s="68" t="s">
        <v>43</v>
      </c>
      <c r="J35" s="69" t="s">
        <v>44</v>
      </c>
      <c r="M35" s="70"/>
      <c r="P35" s="70"/>
      <c r="Q35" s="18"/>
      <c r="R35" s="20"/>
      <c r="S35" s="8"/>
      <c r="T35" s="6"/>
      <c r="U35" s="8"/>
      <c r="V35" s="8"/>
      <c r="W35" s="9"/>
      <c r="X35" s="9"/>
      <c r="Y35" s="10"/>
    </row>
    <row r="36" spans="1:29" ht="15.95" customHeight="1" x14ac:dyDescent="0.25">
      <c r="A36" s="29"/>
      <c r="B36" s="30"/>
      <c r="C36" s="56"/>
      <c r="D36" s="71"/>
      <c r="E36" s="32"/>
      <c r="H36" s="34"/>
      <c r="I36" s="72" t="s">
        <v>45</v>
      </c>
      <c r="J36" s="104" t="s">
        <v>24</v>
      </c>
      <c r="K36" s="105"/>
      <c r="L36" s="105"/>
      <c r="M36" s="105"/>
      <c r="N36" s="105"/>
      <c r="O36" s="106"/>
      <c r="Q36" s="73">
        <v>33506.6</v>
      </c>
      <c r="R36" s="74"/>
      <c r="S36" s="107"/>
      <c r="T36" s="107"/>
      <c r="U36" s="107"/>
      <c r="V36" s="107"/>
      <c r="W36" s="108"/>
      <c r="X36" s="104" t="s">
        <v>124</v>
      </c>
      <c r="Y36" s="105"/>
      <c r="Z36" s="105"/>
      <c r="AA36" s="105"/>
      <c r="AB36" s="105"/>
      <c r="AC36" s="106"/>
    </row>
    <row r="37" spans="1:29" ht="15.95" customHeight="1" x14ac:dyDescent="0.25">
      <c r="A37" s="29"/>
      <c r="B37" s="30"/>
      <c r="C37" s="56"/>
      <c r="D37" s="71"/>
      <c r="E37" s="32"/>
      <c r="H37" s="34"/>
      <c r="I37" s="51"/>
      <c r="J37" s="104"/>
      <c r="K37" s="105"/>
      <c r="L37" s="105"/>
      <c r="M37" s="105"/>
      <c r="N37" s="105"/>
      <c r="O37" s="106"/>
      <c r="Q37" s="73"/>
      <c r="R37" s="74"/>
      <c r="S37" s="107"/>
      <c r="T37" s="107"/>
      <c r="U37" s="107"/>
      <c r="V37" s="107"/>
      <c r="W37" s="108"/>
      <c r="X37" s="75"/>
    </row>
    <row r="38" spans="1:29" ht="15.95" customHeight="1" x14ac:dyDescent="0.25">
      <c r="A38" s="29"/>
      <c r="B38" s="30"/>
      <c r="C38" s="56"/>
      <c r="D38" s="71"/>
      <c r="E38" s="32"/>
      <c r="H38" s="34"/>
      <c r="I38" s="51"/>
      <c r="J38" s="104"/>
      <c r="K38" s="105"/>
      <c r="L38" s="105"/>
      <c r="M38" s="105"/>
      <c r="N38" s="105"/>
      <c r="O38" s="106"/>
      <c r="Q38" s="73"/>
      <c r="R38" s="74"/>
      <c r="S38" s="107"/>
      <c r="T38" s="107"/>
      <c r="U38" s="107"/>
      <c r="V38" s="107"/>
      <c r="W38" s="108"/>
      <c r="X38" s="75"/>
    </row>
    <row r="39" spans="1:29" ht="15.95" customHeight="1" x14ac:dyDescent="0.25">
      <c r="A39" s="29"/>
      <c r="B39" s="30"/>
      <c r="C39" s="56"/>
      <c r="D39" s="71"/>
      <c r="E39" s="32"/>
      <c r="I39" s="76"/>
      <c r="J39" s="104"/>
      <c r="K39" s="105"/>
      <c r="L39" s="105"/>
      <c r="M39" s="105"/>
      <c r="N39" s="105"/>
      <c r="O39" s="106"/>
      <c r="Q39" s="73"/>
      <c r="R39" s="74"/>
      <c r="S39" s="107"/>
      <c r="T39" s="107"/>
      <c r="U39" s="107"/>
      <c r="V39" s="107"/>
      <c r="W39" s="108"/>
      <c r="X39" s="75"/>
    </row>
    <row r="40" spans="1:29" ht="15.95" customHeight="1" thickBot="1" x14ac:dyDescent="0.3">
      <c r="E40" s="32"/>
      <c r="I40" s="76"/>
      <c r="J40" s="10"/>
      <c r="K40" s="10"/>
      <c r="L40" s="10"/>
      <c r="N40" s="10"/>
      <c r="O40" s="78" t="s">
        <v>46</v>
      </c>
      <c r="Q40" s="46">
        <f>SUM(Q36:Q39)</f>
        <v>33506.6</v>
      </c>
      <c r="R40" s="6" t="s">
        <v>47</v>
      </c>
    </row>
    <row r="41" spans="1:29" ht="15.95" customHeight="1" x14ac:dyDescent="0.25">
      <c r="E41" s="32"/>
      <c r="I41" s="76"/>
    </row>
    <row r="42" spans="1:29" ht="15.95" customHeight="1" x14ac:dyDescent="0.25">
      <c r="B42" s="67"/>
      <c r="E42" s="32"/>
      <c r="I42" s="68" t="s">
        <v>43</v>
      </c>
      <c r="J42" s="69" t="s">
        <v>48</v>
      </c>
    </row>
    <row r="43" spans="1:29" ht="15.95" customHeight="1" x14ac:dyDescent="0.25">
      <c r="A43" s="29"/>
      <c r="B43" s="30"/>
      <c r="C43" s="56"/>
      <c r="D43" s="71"/>
      <c r="E43" s="32"/>
      <c r="I43" s="51" t="s">
        <v>49</v>
      </c>
      <c r="J43" s="104" t="s">
        <v>25</v>
      </c>
      <c r="K43" s="105"/>
      <c r="L43" s="105"/>
      <c r="M43" s="105"/>
      <c r="N43" s="105"/>
      <c r="O43" s="106"/>
      <c r="Q43" s="73">
        <f>T9</f>
        <v>3000</v>
      </c>
      <c r="R43" s="74"/>
      <c r="S43" s="79" t="s">
        <v>50</v>
      </c>
      <c r="T43" s="79"/>
      <c r="U43" s="79"/>
      <c r="V43" s="79"/>
      <c r="W43" s="80"/>
      <c r="X43" s="81" t="s">
        <v>51</v>
      </c>
    </row>
    <row r="44" spans="1:29" ht="15.95" customHeight="1" x14ac:dyDescent="0.25">
      <c r="A44" s="29"/>
      <c r="B44" s="30"/>
      <c r="C44" s="56"/>
      <c r="D44" s="71"/>
      <c r="E44" s="32"/>
      <c r="I44" s="51" t="s">
        <v>52</v>
      </c>
      <c r="J44" s="104" t="s">
        <v>26</v>
      </c>
      <c r="K44" s="105"/>
      <c r="L44" s="105"/>
      <c r="M44" s="105"/>
      <c r="N44" s="105"/>
      <c r="O44" s="106"/>
      <c r="Q44" s="73">
        <f t="shared" ref="Q44:Q51" si="5">T10</f>
        <v>4000</v>
      </c>
      <c r="R44" s="74"/>
      <c r="S44" s="79" t="s">
        <v>53</v>
      </c>
      <c r="T44" s="79"/>
      <c r="U44" s="79"/>
      <c r="V44" s="79"/>
      <c r="W44" s="80"/>
      <c r="X44" s="81" t="s">
        <v>54</v>
      </c>
    </row>
    <row r="45" spans="1:29" ht="15.95" customHeight="1" x14ac:dyDescent="0.25">
      <c r="A45" s="29"/>
      <c r="B45" s="30"/>
      <c r="C45" s="56"/>
      <c r="D45" s="71"/>
      <c r="E45" s="32"/>
      <c r="I45" s="51" t="s">
        <v>55</v>
      </c>
      <c r="J45" s="104" t="s">
        <v>27</v>
      </c>
      <c r="K45" s="105"/>
      <c r="L45" s="105"/>
      <c r="M45" s="105"/>
      <c r="N45" s="105"/>
      <c r="O45" s="106"/>
      <c r="Q45" s="73">
        <f t="shared" si="5"/>
        <v>14500</v>
      </c>
      <c r="R45" s="74"/>
      <c r="S45" s="79" t="s">
        <v>56</v>
      </c>
      <c r="T45" s="79"/>
      <c r="U45" s="79"/>
      <c r="V45" s="79"/>
      <c r="W45" s="80"/>
      <c r="X45" s="81" t="s">
        <v>57</v>
      </c>
      <c r="Y45" s="10" t="s">
        <v>58</v>
      </c>
    </row>
    <row r="46" spans="1:29" ht="15.95" customHeight="1" x14ac:dyDescent="0.25">
      <c r="A46" s="29"/>
      <c r="B46" s="30"/>
      <c r="C46" s="56"/>
      <c r="D46" s="71"/>
      <c r="E46" s="32"/>
      <c r="I46" s="51" t="s">
        <v>59</v>
      </c>
      <c r="J46" s="104" t="s">
        <v>28</v>
      </c>
      <c r="K46" s="105"/>
      <c r="L46" s="105"/>
      <c r="M46" s="105"/>
      <c r="N46" s="105"/>
      <c r="O46" s="106"/>
      <c r="Q46" s="73">
        <f t="shared" si="5"/>
        <v>31800</v>
      </c>
      <c r="R46" s="74"/>
      <c r="S46" s="107" t="s">
        <v>60</v>
      </c>
      <c r="T46" s="107"/>
      <c r="U46" s="107"/>
      <c r="V46" s="107"/>
      <c r="W46" s="108"/>
      <c r="X46" s="104" t="s">
        <v>61</v>
      </c>
      <c r="Y46" s="105"/>
      <c r="Z46" s="105"/>
      <c r="AA46" s="105"/>
      <c r="AB46" s="105"/>
      <c r="AC46" s="106"/>
    </row>
    <row r="47" spans="1:29" ht="15.95" customHeight="1" x14ac:dyDescent="0.25">
      <c r="A47" s="29"/>
      <c r="B47" s="30"/>
      <c r="C47" s="56"/>
      <c r="D47" s="71"/>
      <c r="E47" s="32"/>
      <c r="I47" s="51" t="s">
        <v>62</v>
      </c>
      <c r="J47" s="104" t="s">
        <v>29</v>
      </c>
      <c r="K47" s="105"/>
      <c r="L47" s="105"/>
      <c r="M47" s="105"/>
      <c r="N47" s="105"/>
      <c r="O47" s="106"/>
      <c r="Q47" s="73">
        <f t="shared" si="5"/>
        <v>2500</v>
      </c>
      <c r="R47" s="74"/>
      <c r="S47" s="79" t="s">
        <v>63</v>
      </c>
      <c r="T47" s="79"/>
      <c r="U47" s="79"/>
      <c r="V47" s="79"/>
      <c r="W47" s="80"/>
      <c r="X47" s="82"/>
      <c r="Y47" s="10" t="s">
        <v>64</v>
      </c>
    </row>
    <row r="48" spans="1:29" ht="15.95" customHeight="1" x14ac:dyDescent="0.25">
      <c r="A48" s="29"/>
      <c r="B48" s="30"/>
      <c r="C48" s="56"/>
      <c r="D48" s="71"/>
      <c r="E48" s="32"/>
      <c r="I48" s="51" t="s">
        <v>65</v>
      </c>
      <c r="J48" s="104" t="s">
        <v>30</v>
      </c>
      <c r="K48" s="105"/>
      <c r="L48" s="105"/>
      <c r="M48" s="105"/>
      <c r="N48" s="105"/>
      <c r="O48" s="106"/>
      <c r="Q48" s="73">
        <f t="shared" si="5"/>
        <v>1000</v>
      </c>
      <c r="R48" s="74"/>
      <c r="S48" s="112" t="s">
        <v>66</v>
      </c>
      <c r="T48" s="116"/>
      <c r="U48" s="116"/>
      <c r="V48" s="116"/>
      <c r="W48" s="117"/>
      <c r="X48" s="81" t="s">
        <v>67</v>
      </c>
      <c r="Y48" s="10" t="s">
        <v>68</v>
      </c>
    </row>
    <row r="49" spans="1:31" ht="15.95" customHeight="1" x14ac:dyDescent="0.25">
      <c r="A49" s="29"/>
      <c r="B49" s="30"/>
      <c r="C49" s="56"/>
      <c r="D49" s="71"/>
      <c r="E49" s="32"/>
      <c r="I49" s="51" t="s">
        <v>69</v>
      </c>
      <c r="J49" s="104" t="s">
        <v>31</v>
      </c>
      <c r="K49" s="105"/>
      <c r="L49" s="105"/>
      <c r="M49" s="105"/>
      <c r="N49" s="105"/>
      <c r="O49" s="106"/>
      <c r="Q49" s="73">
        <f t="shared" si="5"/>
        <v>1044</v>
      </c>
      <c r="R49" s="74"/>
      <c r="S49" s="79" t="s">
        <v>70</v>
      </c>
      <c r="T49" s="79"/>
      <c r="U49" s="79"/>
      <c r="V49" s="79"/>
      <c r="W49" s="80"/>
      <c r="X49" s="81" t="s">
        <v>71</v>
      </c>
    </row>
    <row r="50" spans="1:31" ht="15.95" customHeight="1" x14ac:dyDescent="0.25">
      <c r="A50" s="29"/>
      <c r="B50" s="30"/>
      <c r="C50" s="56"/>
      <c r="D50" s="71"/>
      <c r="E50" s="32"/>
      <c r="I50" s="51" t="s">
        <v>72</v>
      </c>
      <c r="J50" s="104" t="s">
        <v>32</v>
      </c>
      <c r="K50" s="105"/>
      <c r="L50" s="105"/>
      <c r="M50" s="105"/>
      <c r="N50" s="105"/>
      <c r="O50" s="106"/>
      <c r="Q50" s="73">
        <f t="shared" si="5"/>
        <v>250</v>
      </c>
      <c r="R50" s="74"/>
      <c r="S50" s="112" t="s">
        <v>73</v>
      </c>
      <c r="T50" s="116"/>
      <c r="U50" s="116"/>
      <c r="V50" s="116"/>
      <c r="W50" s="117"/>
      <c r="X50" s="81" t="s">
        <v>74</v>
      </c>
      <c r="Y50" s="10" t="s">
        <v>68</v>
      </c>
    </row>
    <row r="51" spans="1:31" ht="22.5" customHeight="1" x14ac:dyDescent="0.25">
      <c r="A51" s="29"/>
      <c r="B51" s="30"/>
      <c r="C51" s="56"/>
      <c r="D51" s="71"/>
      <c r="E51" s="32"/>
      <c r="I51" s="51" t="s">
        <v>75</v>
      </c>
      <c r="J51" s="104" t="s">
        <v>33</v>
      </c>
      <c r="K51" s="105"/>
      <c r="L51" s="105"/>
      <c r="M51" s="105"/>
      <c r="N51" s="105"/>
      <c r="O51" s="106"/>
      <c r="Q51" s="93">
        <f t="shared" si="5"/>
        <v>1200</v>
      </c>
      <c r="R51" s="74"/>
      <c r="S51" s="112" t="s">
        <v>76</v>
      </c>
      <c r="T51" s="114"/>
      <c r="U51" s="114"/>
      <c r="V51" s="114"/>
      <c r="W51" s="115"/>
      <c r="X51" s="81" t="s">
        <v>77</v>
      </c>
      <c r="Y51" s="10" t="s">
        <v>68</v>
      </c>
    </row>
    <row r="52" spans="1:31" ht="15.95" customHeight="1" x14ac:dyDescent="0.25">
      <c r="A52" s="29"/>
      <c r="B52" s="30"/>
      <c r="C52" s="56"/>
      <c r="D52" s="71"/>
      <c r="E52" s="32"/>
      <c r="I52" s="51"/>
      <c r="J52" s="104"/>
      <c r="K52" s="105"/>
      <c r="L52" s="105"/>
      <c r="M52" s="105"/>
      <c r="N52" s="105"/>
      <c r="O52" s="106"/>
      <c r="Q52" s="83"/>
      <c r="R52" s="74"/>
      <c r="S52" s="112" t="s">
        <v>78</v>
      </c>
      <c r="T52" s="116"/>
      <c r="U52" s="116"/>
      <c r="V52" s="116"/>
      <c r="W52" s="117"/>
      <c r="X52" s="81" t="s">
        <v>79</v>
      </c>
      <c r="Y52" s="118" t="s">
        <v>80</v>
      </c>
      <c r="Z52" s="119"/>
      <c r="AA52" s="119"/>
      <c r="AB52" s="119"/>
      <c r="AC52" s="119"/>
      <c r="AD52" s="119"/>
      <c r="AE52" s="119"/>
    </row>
    <row r="53" spans="1:31" ht="30" customHeight="1" x14ac:dyDescent="0.25">
      <c r="A53" s="29"/>
      <c r="B53" s="30"/>
      <c r="C53" s="56"/>
      <c r="D53" s="71"/>
      <c r="E53" s="32"/>
      <c r="I53" s="34"/>
      <c r="J53" s="81"/>
      <c r="K53" s="84"/>
      <c r="L53" s="84"/>
      <c r="M53" s="84"/>
      <c r="N53" s="84"/>
      <c r="O53" s="85"/>
      <c r="Q53" s="73"/>
      <c r="R53" s="74"/>
      <c r="S53" s="86"/>
      <c r="T53" s="87"/>
      <c r="U53" s="87"/>
      <c r="V53" s="87"/>
      <c r="W53" s="88"/>
      <c r="X53" s="89"/>
      <c r="Y53" s="118"/>
      <c r="Z53" s="119"/>
      <c r="AA53" s="119"/>
      <c r="AB53" s="119"/>
      <c r="AC53" s="119"/>
      <c r="AD53" s="119"/>
      <c r="AE53" s="119"/>
    </row>
    <row r="54" spans="1:31" ht="15.95" customHeight="1" x14ac:dyDescent="0.25">
      <c r="A54" s="29"/>
      <c r="B54" s="30"/>
      <c r="C54" s="56"/>
      <c r="D54" s="71"/>
      <c r="E54" s="32"/>
      <c r="I54" s="51" t="s">
        <v>81</v>
      </c>
      <c r="J54" s="104" t="s">
        <v>34</v>
      </c>
      <c r="K54" s="105"/>
      <c r="L54" s="105"/>
      <c r="M54" s="105"/>
      <c r="N54" s="105"/>
      <c r="O54" s="106"/>
      <c r="Q54" s="73">
        <f>T18</f>
        <v>1600</v>
      </c>
      <c r="R54" s="74"/>
      <c r="S54" s="112"/>
      <c r="T54" s="114"/>
      <c r="U54" s="114"/>
      <c r="V54" s="114"/>
      <c r="W54" s="115"/>
      <c r="X54" s="81" t="s">
        <v>82</v>
      </c>
      <c r="Y54" s="10" t="s">
        <v>83</v>
      </c>
    </row>
    <row r="55" spans="1:31" ht="15.95" customHeight="1" x14ac:dyDescent="0.25">
      <c r="A55" s="29"/>
      <c r="B55" s="30"/>
      <c r="C55" s="56"/>
      <c r="D55" s="71"/>
      <c r="E55" s="32"/>
      <c r="I55" s="51" t="s">
        <v>84</v>
      </c>
      <c r="J55" s="104" t="s">
        <v>35</v>
      </c>
      <c r="K55" s="105"/>
      <c r="L55" s="105"/>
      <c r="M55" s="105"/>
      <c r="N55" s="105"/>
      <c r="O55" s="106"/>
      <c r="Q55" s="73">
        <f t="shared" ref="Q55:Q56" si="6">T19</f>
        <v>100</v>
      </c>
      <c r="R55" s="74"/>
      <c r="S55" s="107"/>
      <c r="T55" s="107"/>
      <c r="U55" s="107"/>
      <c r="V55" s="107"/>
      <c r="W55" s="108"/>
      <c r="X55" s="104" t="s">
        <v>85</v>
      </c>
      <c r="Y55" s="105"/>
      <c r="Z55" s="105"/>
      <c r="AA55" s="105"/>
      <c r="AB55" s="105"/>
      <c r="AC55" s="106"/>
    </row>
    <row r="56" spans="1:31" ht="27.75" customHeight="1" x14ac:dyDescent="0.25">
      <c r="A56" s="29"/>
      <c r="B56" s="30"/>
      <c r="C56" s="56"/>
      <c r="D56" s="71"/>
      <c r="E56" s="32"/>
      <c r="I56" s="51" t="s">
        <v>86</v>
      </c>
      <c r="J56" s="104" t="s">
        <v>36</v>
      </c>
      <c r="K56" s="105"/>
      <c r="L56" s="105"/>
      <c r="M56" s="105"/>
      <c r="N56" s="105"/>
      <c r="O56" s="106"/>
      <c r="Q56" s="73">
        <f t="shared" si="6"/>
        <v>265</v>
      </c>
      <c r="R56" s="74"/>
      <c r="S56" s="112"/>
      <c r="T56" s="112"/>
      <c r="U56" s="112"/>
      <c r="V56" s="112"/>
      <c r="W56" s="113"/>
      <c r="X56" s="104" t="s">
        <v>87</v>
      </c>
      <c r="Y56" s="105"/>
      <c r="Z56" s="105"/>
      <c r="AA56" s="105"/>
      <c r="AB56" s="105"/>
      <c r="AC56" s="106"/>
    </row>
    <row r="57" spans="1:31" ht="27.75" customHeight="1" x14ac:dyDescent="0.25">
      <c r="A57" s="29"/>
      <c r="B57" s="30"/>
      <c r="C57" s="56"/>
      <c r="D57" s="71"/>
      <c r="E57" s="32"/>
      <c r="I57" s="51" t="s">
        <v>88</v>
      </c>
      <c r="J57" s="81" t="s">
        <v>37</v>
      </c>
      <c r="K57" s="84"/>
      <c r="L57" s="84"/>
      <c r="M57" s="84"/>
      <c r="N57" s="84"/>
      <c r="O57" s="85"/>
      <c r="Q57" s="73">
        <f>T21</f>
        <v>0</v>
      </c>
      <c r="R57" s="74"/>
      <c r="S57" s="86"/>
      <c r="T57" s="86"/>
      <c r="U57" s="86"/>
      <c r="V57" s="86"/>
      <c r="W57" s="90"/>
      <c r="X57" s="81"/>
      <c r="Y57" s="84"/>
      <c r="Z57" s="84"/>
      <c r="AA57" s="84"/>
      <c r="AB57" s="84"/>
      <c r="AC57" s="85"/>
    </row>
    <row r="58" spans="1:31" ht="15.95" customHeight="1" x14ac:dyDescent="0.25">
      <c r="A58" s="29"/>
      <c r="B58" s="30"/>
      <c r="C58" s="56"/>
      <c r="D58" s="71"/>
      <c r="E58" s="32"/>
      <c r="I58" s="34" t="s">
        <v>111</v>
      </c>
      <c r="J58" s="104" t="s">
        <v>89</v>
      </c>
      <c r="K58" s="105"/>
      <c r="L58" s="105"/>
      <c r="M58" s="105"/>
      <c r="N58" s="105"/>
      <c r="O58" s="106"/>
      <c r="Q58" s="73"/>
      <c r="R58" s="74"/>
      <c r="S58" s="107"/>
      <c r="T58" s="107"/>
      <c r="U58" s="107"/>
      <c r="V58" s="107"/>
      <c r="W58" s="108"/>
      <c r="X58" s="104"/>
      <c r="Y58" s="105"/>
      <c r="Z58" s="105"/>
      <c r="AA58" s="105"/>
      <c r="AB58" s="105"/>
      <c r="AC58" s="106"/>
    </row>
    <row r="59" spans="1:31" ht="15.95" customHeight="1" x14ac:dyDescent="0.25">
      <c r="A59" s="29"/>
      <c r="B59" s="30"/>
      <c r="C59" s="56"/>
      <c r="D59" s="71"/>
      <c r="E59" s="32"/>
      <c r="H59" s="34"/>
      <c r="I59" s="34"/>
      <c r="J59" s="104" t="s">
        <v>105</v>
      </c>
      <c r="K59" s="105"/>
      <c r="L59" s="105"/>
      <c r="M59" s="105"/>
      <c r="N59" s="105"/>
      <c r="O59" s="106"/>
      <c r="Q59" s="73">
        <v>-8000</v>
      </c>
      <c r="R59" s="74"/>
      <c r="S59" s="107" t="s">
        <v>113</v>
      </c>
      <c r="T59" s="107"/>
      <c r="U59" s="107"/>
      <c r="V59" s="107"/>
      <c r="W59" s="108"/>
      <c r="X59" s="104"/>
      <c r="Y59" s="105"/>
      <c r="Z59" s="105"/>
      <c r="AA59" s="105"/>
      <c r="AB59" s="105"/>
      <c r="AC59" s="106"/>
    </row>
    <row r="60" spans="1:31" ht="15.95" customHeight="1" x14ac:dyDescent="0.25">
      <c r="A60" s="29"/>
      <c r="B60" s="30"/>
      <c r="C60" s="56"/>
      <c r="D60" s="71"/>
      <c r="E60" s="32"/>
      <c r="H60" s="34"/>
      <c r="I60" s="34"/>
      <c r="J60" s="104" t="s">
        <v>106</v>
      </c>
      <c r="K60" s="105"/>
      <c r="L60" s="105"/>
      <c r="M60" s="105"/>
      <c r="N60" s="105"/>
      <c r="O60" s="106"/>
      <c r="Q60" s="73"/>
      <c r="R60" s="74"/>
      <c r="S60" s="107" t="s">
        <v>112</v>
      </c>
      <c r="T60" s="107"/>
      <c r="U60" s="107"/>
      <c r="V60" s="107"/>
      <c r="W60" s="108"/>
      <c r="X60" s="104"/>
      <c r="Y60" s="105"/>
      <c r="Z60" s="105"/>
      <c r="AA60" s="105"/>
      <c r="AB60" s="105"/>
      <c r="AC60" s="106"/>
    </row>
    <row r="61" spans="1:31" ht="17.100000000000001" customHeight="1" x14ac:dyDescent="0.25">
      <c r="A61" s="29"/>
      <c r="B61" s="30"/>
      <c r="C61" s="56"/>
      <c r="D61" s="71"/>
      <c r="E61" s="32"/>
      <c r="I61" s="34"/>
      <c r="J61" s="104" t="s">
        <v>107</v>
      </c>
      <c r="K61" s="105"/>
      <c r="L61" s="105"/>
      <c r="M61" s="105"/>
      <c r="N61" s="105"/>
      <c r="O61" s="106"/>
      <c r="Q61" s="73"/>
      <c r="R61" s="74"/>
      <c r="S61" s="107"/>
      <c r="T61" s="107"/>
      <c r="U61" s="107"/>
      <c r="V61" s="107"/>
      <c r="W61" s="108"/>
      <c r="X61" s="104"/>
      <c r="Y61" s="105"/>
      <c r="Z61" s="105"/>
      <c r="AA61" s="105"/>
      <c r="AB61" s="105"/>
      <c r="AC61" s="106"/>
    </row>
    <row r="62" spans="1:31" ht="17.100000000000001" customHeight="1" x14ac:dyDescent="0.25">
      <c r="A62" s="29"/>
      <c r="B62" s="30"/>
      <c r="C62" s="56"/>
      <c r="D62" s="71"/>
      <c r="E62" s="32"/>
      <c r="I62" s="34"/>
      <c r="J62" s="104"/>
      <c r="K62" s="105"/>
      <c r="L62" s="105"/>
      <c r="M62" s="105"/>
      <c r="N62" s="105"/>
      <c r="O62" s="106"/>
      <c r="Q62" s="73"/>
      <c r="R62" s="74"/>
      <c r="S62" s="107"/>
      <c r="T62" s="107"/>
      <c r="U62" s="107"/>
      <c r="V62" s="107"/>
      <c r="W62" s="108"/>
      <c r="X62" s="82"/>
    </row>
    <row r="63" spans="1:31" ht="56.25" customHeight="1" x14ac:dyDescent="0.25">
      <c r="A63" s="29"/>
      <c r="B63" s="30"/>
      <c r="C63" s="56"/>
      <c r="D63" s="71"/>
      <c r="E63" s="32"/>
      <c r="H63" s="34"/>
      <c r="I63" s="34"/>
      <c r="J63" s="109" t="s">
        <v>90</v>
      </c>
      <c r="K63" s="110"/>
      <c r="L63" s="110"/>
      <c r="M63" s="110"/>
      <c r="N63" s="110"/>
      <c r="O63" s="111"/>
      <c r="Q63" s="93"/>
      <c r="R63" s="74"/>
      <c r="S63" s="112" t="s">
        <v>108</v>
      </c>
      <c r="T63" s="112"/>
      <c r="U63" s="112"/>
      <c r="V63" s="112"/>
      <c r="W63" s="113"/>
      <c r="X63" s="109" t="s">
        <v>90</v>
      </c>
      <c r="Y63" s="110"/>
      <c r="Z63" s="110"/>
      <c r="AA63" s="110"/>
      <c r="AB63" s="110"/>
      <c r="AC63" s="111"/>
    </row>
    <row r="64" spans="1:31" ht="17.100000000000001" customHeight="1" x14ac:dyDescent="0.25">
      <c r="A64" s="29"/>
      <c r="B64" s="30"/>
      <c r="D64" s="56"/>
      <c r="E64" s="32"/>
      <c r="H64" s="34"/>
      <c r="I64" s="34"/>
      <c r="J64" s="104"/>
      <c r="K64" s="105"/>
      <c r="L64" s="105"/>
      <c r="M64" s="105"/>
      <c r="N64" s="105"/>
      <c r="O64" s="106"/>
      <c r="Q64" s="73"/>
      <c r="R64" s="74"/>
      <c r="S64" s="107"/>
      <c r="T64" s="107"/>
      <c r="U64" s="107"/>
      <c r="V64" s="107"/>
      <c r="W64" s="108"/>
      <c r="X64" s="82"/>
    </row>
    <row r="65" spans="1:24" ht="17.100000000000001" customHeight="1" thickBot="1" x14ac:dyDescent="0.3">
      <c r="E65" s="32"/>
      <c r="J65" s="10"/>
      <c r="K65" s="10"/>
      <c r="L65" s="10"/>
      <c r="N65" s="10"/>
      <c r="O65" s="78" t="s">
        <v>91</v>
      </c>
      <c r="Q65" s="46">
        <f>SUM(Q43:Q64)</f>
        <v>53259</v>
      </c>
      <c r="R65" s="6" t="s">
        <v>92</v>
      </c>
    </row>
    <row r="66" spans="1:24" ht="17.100000000000001" customHeight="1" thickBot="1" x14ac:dyDescent="0.3">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49"/>
    </row>
    <row r="67" spans="1:24" ht="17.100000000000001" customHeight="1" thickBot="1" x14ac:dyDescent="0.3">
      <c r="J67" s="10"/>
      <c r="K67" s="103" t="s">
        <v>93</v>
      </c>
      <c r="L67" s="103"/>
      <c r="M67" s="103"/>
      <c r="N67" s="103"/>
      <c r="O67" s="103"/>
      <c r="P67" s="103"/>
      <c r="Q67" s="103"/>
      <c r="R67" s="103"/>
      <c r="S67" s="103"/>
      <c r="T67" s="103"/>
      <c r="U67" s="10"/>
      <c r="V67" s="10"/>
      <c r="W67" s="100" t="s">
        <v>125</v>
      </c>
      <c r="X67" s="101">
        <f>Q65+Q40+8000</f>
        <v>94765.6</v>
      </c>
    </row>
    <row r="68" spans="1:24" ht="17.100000000000001" customHeight="1" x14ac:dyDescent="0.25">
      <c r="J68" s="10"/>
      <c r="K68" s="10"/>
      <c r="L68" s="10"/>
      <c r="N68" s="10"/>
      <c r="O68" s="10"/>
    </row>
    <row r="69" spans="1:24" ht="17.100000000000001" customHeight="1" x14ac:dyDescent="0.25"/>
    <row r="70" spans="1:24" ht="17.100000000000001" customHeight="1" x14ac:dyDescent="0.25"/>
    <row r="71" spans="1:24" ht="17.100000000000001" customHeight="1" x14ac:dyDescent="0.25"/>
    <row r="72" spans="1:24" ht="17.100000000000001" customHeight="1" x14ac:dyDescent="0.25"/>
    <row r="73" spans="1:24" ht="17.100000000000001" customHeight="1" x14ac:dyDescent="0.25"/>
    <row r="74" spans="1:24" ht="17.100000000000001" customHeight="1" x14ac:dyDescent="0.25"/>
    <row r="75" spans="1:24" ht="17.100000000000001" customHeight="1" x14ac:dyDescent="0.25"/>
    <row r="76" spans="1:24" ht="17.100000000000001" customHeight="1" x14ac:dyDescent="0.25"/>
    <row r="77" spans="1:24" ht="17.100000000000001" customHeight="1" x14ac:dyDescent="0.25"/>
    <row r="78" spans="1:24" ht="17.100000000000001" customHeight="1" x14ac:dyDescent="0.25"/>
    <row r="79" spans="1:24" ht="17.100000000000001" customHeight="1" x14ac:dyDescent="0.25"/>
  </sheetData>
  <mergeCells count="74">
    <mergeCell ref="C29:V29"/>
    <mergeCell ref="H1:I1"/>
    <mergeCell ref="H2:I2"/>
    <mergeCell ref="V3:W3"/>
    <mergeCell ref="A4:D4"/>
    <mergeCell ref="A5:D5"/>
    <mergeCell ref="Q5:Q6"/>
    <mergeCell ref="T5:T6"/>
    <mergeCell ref="U5:U6"/>
    <mergeCell ref="A6:D6"/>
    <mergeCell ref="A23:W23"/>
    <mergeCell ref="A24:W24"/>
    <mergeCell ref="A25:W26"/>
    <mergeCell ref="A28:W28"/>
    <mergeCell ref="J44:O44"/>
    <mergeCell ref="J45:O45"/>
    <mergeCell ref="J46:O46"/>
    <mergeCell ref="S46:W46"/>
    <mergeCell ref="C30:V31"/>
    <mergeCell ref="A32:W32"/>
    <mergeCell ref="J33:O33"/>
    <mergeCell ref="S33:W33"/>
    <mergeCell ref="A34:W34"/>
    <mergeCell ref="J39:O39"/>
    <mergeCell ref="S39:W39"/>
    <mergeCell ref="J36:O36"/>
    <mergeCell ref="S36:W36"/>
    <mergeCell ref="J43:O43"/>
    <mergeCell ref="X36:AC36"/>
    <mergeCell ref="J37:O37"/>
    <mergeCell ref="S37:W37"/>
    <mergeCell ref="J38:O38"/>
    <mergeCell ref="S38:W38"/>
    <mergeCell ref="J51:O51"/>
    <mergeCell ref="S51:W51"/>
    <mergeCell ref="J52:O52"/>
    <mergeCell ref="S52:W52"/>
    <mergeCell ref="X46:AC46"/>
    <mergeCell ref="J47:O47"/>
    <mergeCell ref="J48:O48"/>
    <mergeCell ref="S48:W48"/>
    <mergeCell ref="J49:O49"/>
    <mergeCell ref="J50:O50"/>
    <mergeCell ref="S50:W50"/>
    <mergeCell ref="Y52:AE53"/>
    <mergeCell ref="J54:O54"/>
    <mergeCell ref="S54:W54"/>
    <mergeCell ref="J58:O58"/>
    <mergeCell ref="S58:W58"/>
    <mergeCell ref="X58:AC58"/>
    <mergeCell ref="J55:O55"/>
    <mergeCell ref="S55:W55"/>
    <mergeCell ref="X55:AC55"/>
    <mergeCell ref="J56:O56"/>
    <mergeCell ref="S56:W56"/>
    <mergeCell ref="X56:AC56"/>
    <mergeCell ref="J59:O59"/>
    <mergeCell ref="S59:W59"/>
    <mergeCell ref="X59:AC59"/>
    <mergeCell ref="X63:AC63"/>
    <mergeCell ref="J64:O64"/>
    <mergeCell ref="S64:W64"/>
    <mergeCell ref="J60:O60"/>
    <mergeCell ref="S60:W60"/>
    <mergeCell ref="X60:AC60"/>
    <mergeCell ref="J61:O61"/>
    <mergeCell ref="S61:W61"/>
    <mergeCell ref="X61:AC61"/>
    <mergeCell ref="A66:W66"/>
    <mergeCell ref="K67:T67"/>
    <mergeCell ref="J62:O62"/>
    <mergeCell ref="S62:W62"/>
    <mergeCell ref="J63:O63"/>
    <mergeCell ref="S63:W63"/>
  </mergeCells>
  <pageMargins left="0.7" right="0.7" top="0.75" bottom="0.75" header="0.3" footer="0.3"/>
  <pageSetup scale="38" fitToHeight="2"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E31A2-9079-444E-A55D-87608BDDB8FF}">
  <dimension ref="A1:D11"/>
  <sheetViews>
    <sheetView workbookViewId="0">
      <selection activeCell="A3" sqref="A3:B8"/>
    </sheetView>
  </sheetViews>
  <sheetFormatPr defaultRowHeight="15" x14ac:dyDescent="0.25"/>
  <cols>
    <col min="1" max="1" width="33.85546875" bestFit="1" customWidth="1"/>
    <col min="2" max="2" width="10.140625" style="97" bestFit="1" customWidth="1"/>
  </cols>
  <sheetData>
    <row r="1" spans="1:4" x14ac:dyDescent="0.25">
      <c r="A1" s="92" t="s">
        <v>94</v>
      </c>
      <c r="B1" s="97">
        <v>8000</v>
      </c>
      <c r="D1" t="s">
        <v>109</v>
      </c>
    </row>
    <row r="3" spans="1:4" x14ac:dyDescent="0.25">
      <c r="A3" t="s">
        <v>123</v>
      </c>
      <c r="B3" s="98">
        <f>1860-510</f>
        <v>1350</v>
      </c>
    </row>
    <row r="4" spans="1:4" x14ac:dyDescent="0.25">
      <c r="A4" t="s">
        <v>95</v>
      </c>
      <c r="B4" s="98">
        <f>25*50</f>
        <v>1250</v>
      </c>
      <c r="C4" t="s">
        <v>118</v>
      </c>
    </row>
    <row r="5" spans="1:4" x14ac:dyDescent="0.25">
      <c r="A5" t="s">
        <v>96</v>
      </c>
      <c r="B5" s="98">
        <v>2000</v>
      </c>
      <c r="C5" t="s">
        <v>121</v>
      </c>
    </row>
    <row r="6" spans="1:4" x14ac:dyDescent="0.25">
      <c r="A6" t="s">
        <v>100</v>
      </c>
      <c r="B6" s="98">
        <v>100</v>
      </c>
    </row>
    <row r="7" spans="1:4" x14ac:dyDescent="0.25">
      <c r="A7" t="s">
        <v>119</v>
      </c>
      <c r="B7" s="98">
        <v>3300</v>
      </c>
    </row>
    <row r="8" spans="1:4" ht="15.75" thickBot="1" x14ac:dyDescent="0.3">
      <c r="A8" t="s">
        <v>116</v>
      </c>
      <c r="B8" s="99">
        <f>SUM(B3:B7)</f>
        <v>8000</v>
      </c>
    </row>
    <row r="9" spans="1:4" ht="15.75" thickTop="1" x14ac:dyDescent="0.25"/>
    <row r="11" spans="1:4" x14ac:dyDescent="0.25">
      <c r="A11" s="92" t="s">
        <v>120</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Formula Grant 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Dunbar</dc:creator>
  <cp:lastModifiedBy>Jim Dunbar</cp:lastModifiedBy>
  <cp:lastPrinted>2019-11-25T15:43:43Z</cp:lastPrinted>
  <dcterms:created xsi:type="dcterms:W3CDTF">2019-11-07T17:09:46Z</dcterms:created>
  <dcterms:modified xsi:type="dcterms:W3CDTF">2019-12-11T00:15:38Z</dcterms:modified>
</cp:coreProperties>
</file>