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Financial Team\FY 2021 Budget\"/>
    </mc:Choice>
  </mc:AlternateContent>
  <xr:revisionPtr revIDLastSave="0" documentId="8_{D6CC93D8-D47A-464C-9C0B-228972797668}" xr6:coauthVersionLast="44" xr6:coauthVersionMax="44" xr10:uidLastSave="{00000000-0000-0000-0000-000000000000}"/>
  <bookViews>
    <workbookView xWindow="-120" yWindow="-120" windowWidth="29040" windowHeight="15840" tabRatio="842" activeTab="4" xr2:uid="{00000000-000D-0000-FFFF-FFFF00000000}"/>
  </bookViews>
  <sheets>
    <sheet name="Revenue Snapshot" sheetId="43" r:id="rId1"/>
    <sheet name="FY20 Cap Summary" sheetId="46" r:id="rId2"/>
    <sheet name="FY20 OPERATIONAL BUDGET SUMMARY" sheetId="17" r:id="rId3"/>
    <sheet name="FY21 OPERATIONAL BUDGET SUM-NEW" sheetId="47" r:id="rId4"/>
    <sheet name="114-MOD" sheetId="18" r:id="rId5"/>
    <sheet name="122-SEL" sheetId="19" r:id="rId6"/>
    <sheet name="123-ADM" sheetId="20" r:id="rId7"/>
    <sheet name="135-ACT" sheetId="21" r:id="rId8"/>
    <sheet name="141-ASR" sheetId="22" r:id="rId9"/>
    <sheet name="145-TRS" sheetId="23" r:id="rId10"/>
    <sheet name="151-TCN" sheetId="24" r:id="rId11"/>
    <sheet name="155-MIS" sheetId="25" r:id="rId12"/>
    <sheet name="159-AST" sheetId="26" r:id="rId13"/>
    <sheet name="161-CLK" sheetId="27" r:id="rId14"/>
    <sheet name="162-ELE" sheetId="28" r:id="rId15"/>
    <sheet name="171-CCM" sheetId="41" r:id="rId16"/>
    <sheet name="172-EAC" sheetId="52" r:id="rId17"/>
    <sheet name="175-PBD" sheetId="30" r:id="rId18"/>
    <sheet name="176-ZBA" sheetId="31" r:id="rId19"/>
    <sheet name="177-OSC" sheetId="32" r:id="rId20"/>
    <sheet name="179-AGR" sheetId="33" r:id="rId21"/>
    <sheet name="192-TBD" sheetId="34" r:id="rId22"/>
    <sheet name="210-POL" sheetId="36" r:id="rId23"/>
    <sheet name="220-FIR" sheetId="37" r:id="rId24"/>
    <sheet name="231-AMB" sheetId="42" r:id="rId25"/>
    <sheet name="249-ACO" sheetId="39" r:id="rId26"/>
    <sheet name="291-EMR" sheetId="1" r:id="rId27"/>
    <sheet name="294-TRW" sheetId="2" r:id="rId28"/>
    <sheet name="420- ENV" sheetId="48" r:id="rId29"/>
    <sheet name="422-HWY" sheetId="3" r:id="rId30"/>
    <sheet name="423-S&amp;I" sheetId="4" r:id="rId31"/>
    <sheet name="424-STR" sheetId="5" r:id="rId32"/>
    <sheet name="433-W.E." sheetId="6" r:id="rId33"/>
    <sheet name="491-CEM" sheetId="7" r:id="rId34"/>
    <sheet name="541-COA" sheetId="8" r:id="rId35"/>
    <sheet name="543-VET" sheetId="9" r:id="rId36"/>
    <sheet name="610-LIB" sheetId="10" r:id="rId37"/>
    <sheet name="630-P&amp;R" sheetId="11" r:id="rId38"/>
    <sheet name="691-HCM" sheetId="12" r:id="rId39"/>
    <sheet name="692-MMD" sheetId="13" r:id="rId40"/>
    <sheet name="7xx-DBT" sheetId="14" r:id="rId41"/>
    <sheet name="820-ASM" sheetId="15" r:id="rId42"/>
    <sheet name="9xx-EMP" sheetId="16" r:id="rId43"/>
  </sheets>
  <definedNames>
    <definedName name="_Hlk535832743" localSheetId="22">'210-POL'!$I$75</definedName>
    <definedName name="_xlnm.Print_Area" localSheetId="21">'192-TBD'!$A$1:$W$57</definedName>
    <definedName name="_xlnm.Print_Area" localSheetId="24">'231-AMB'!$A$1:$W$62</definedName>
    <definedName name="_xlnm.Print_Area" localSheetId="28">'420- ENV'!$A$1:$AB$35</definedName>
    <definedName name="_xlnm.Print_Area" localSheetId="41">'820-ASM'!$A$1:$W$16</definedName>
    <definedName name="_xlnm.Print_Area" localSheetId="42">'9xx-EMP'!$A$1:$X$24</definedName>
    <definedName name="_xlnm.Print_Area" localSheetId="2">'FY20 OPERATIONAL BUDGET SUMMARY'!$A$1:$Z$134</definedName>
    <definedName name="_xlnm.Print_Area" localSheetId="3">'FY21 OPERATIONAL BUDGET SUM-NEW'!$A$1:$Y$270</definedName>
    <definedName name="_xlnm.Print_Titles" localSheetId="4">'114-MOD'!$4:$6</definedName>
    <definedName name="_xlnm.Print_Titles" localSheetId="5">'122-SEL'!$4:$6</definedName>
    <definedName name="_xlnm.Print_Titles" localSheetId="6">'123-ADM'!$4:$6</definedName>
    <definedName name="_xlnm.Print_Titles" localSheetId="7">'135-ACT'!$4:$6</definedName>
    <definedName name="_xlnm.Print_Titles" localSheetId="8">'141-ASR'!$4:$6</definedName>
    <definedName name="_xlnm.Print_Titles" localSheetId="9">'145-TRS'!$4:$6</definedName>
    <definedName name="_xlnm.Print_Titles" localSheetId="10">'151-TCN'!$4:$6</definedName>
    <definedName name="_xlnm.Print_Titles" localSheetId="11">'155-MIS'!$4:$6</definedName>
    <definedName name="_xlnm.Print_Titles" localSheetId="12">'159-AST'!$4:$6</definedName>
    <definedName name="_xlnm.Print_Titles" localSheetId="13">'161-CLK'!$4:$6</definedName>
    <definedName name="_xlnm.Print_Titles" localSheetId="14">'162-ELE'!$4:$6</definedName>
    <definedName name="_xlnm.Print_Titles" localSheetId="15">'171-CCM'!$4:$6</definedName>
    <definedName name="_xlnm.Print_Titles" localSheetId="16">'172-EAC'!$4:$6</definedName>
    <definedName name="_xlnm.Print_Titles" localSheetId="17">'175-PBD'!$4:$6</definedName>
    <definedName name="_xlnm.Print_Titles" localSheetId="18">'176-ZBA'!$4:$6</definedName>
    <definedName name="_xlnm.Print_Titles" localSheetId="19">'177-OSC'!$4:$6</definedName>
    <definedName name="_xlnm.Print_Titles" localSheetId="20">'179-AGR'!$4:$6</definedName>
    <definedName name="_xlnm.Print_Titles" localSheetId="21">'192-TBD'!$4:$6</definedName>
    <definedName name="_xlnm.Print_Titles" localSheetId="25">'249-ACO'!$4:$6</definedName>
    <definedName name="_xlnm.Print_Titles" localSheetId="26">'291-EMR'!$4:$6</definedName>
    <definedName name="_xlnm.Print_Titles" localSheetId="27">'294-TRW'!$4:$6</definedName>
    <definedName name="_xlnm.Print_Titles" localSheetId="28">'420- ENV'!$4:$6</definedName>
    <definedName name="_xlnm.Print_Titles" localSheetId="30">'423-S&amp;I'!$4:$6</definedName>
    <definedName name="_xlnm.Print_Titles" localSheetId="31">'424-STR'!$4:$6</definedName>
    <definedName name="_xlnm.Print_Titles" localSheetId="32">'433-W.E.'!$4:$6</definedName>
    <definedName name="_xlnm.Print_Titles" localSheetId="33">'491-CEM'!$4:$6</definedName>
    <definedName name="_xlnm.Print_Titles" localSheetId="35">'543-VET'!$4:$6</definedName>
    <definedName name="_xlnm.Print_Titles" localSheetId="36">'610-LIB'!$4:$6</definedName>
    <definedName name="_xlnm.Print_Titles" localSheetId="37">'630-P&amp;R'!$4:$6</definedName>
    <definedName name="_xlnm.Print_Titles" localSheetId="38">'691-HCM'!$4:$6</definedName>
    <definedName name="_xlnm.Print_Titles" localSheetId="39">'692-MMD'!$4:$6</definedName>
    <definedName name="_xlnm.Print_Titles" localSheetId="40">'7xx-DBT'!$4:$6</definedName>
    <definedName name="_xlnm.Print_Titles" localSheetId="41">'820-ASM'!$4:$6</definedName>
    <definedName name="_xlnm.Print_Titles" localSheetId="42">'9xx-EMP'!$4:$6</definedName>
    <definedName name="_xlnm.Print_Titles" localSheetId="2">'FY20 OPERATIONAL BUDGET SUMMARY'!$1:$4</definedName>
    <definedName name="_xlnm.Print_Titles" localSheetId="3">'FY21 OPERATIONAL BUDGET SUM-NEW'!$1:$4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1" i="43" l="1"/>
  <c r="M21" i="43"/>
  <c r="M19" i="43"/>
  <c r="M18" i="43"/>
  <c r="R134" i="17" l="1"/>
  <c r="P134" i="17"/>
  <c r="O134" i="17"/>
  <c r="M134" i="17"/>
  <c r="K134" i="17"/>
  <c r="T267" i="47" l="1"/>
  <c r="T266" i="47"/>
  <c r="T265" i="47"/>
  <c r="T264" i="47"/>
  <c r="T263" i="47"/>
  <c r="T262" i="47"/>
  <c r="T258" i="47"/>
  <c r="T257" i="47"/>
  <c r="T256" i="47"/>
  <c r="T255" i="47"/>
  <c r="T251" i="47"/>
  <c r="T249" i="47"/>
  <c r="T248" i="47"/>
  <c r="T247" i="47"/>
  <c r="T246" i="47"/>
  <c r="T245" i="47"/>
  <c r="T244" i="47"/>
  <c r="T243" i="47"/>
  <c r="T239" i="47"/>
  <c r="T238" i="47"/>
  <c r="T237" i="47"/>
  <c r="T236" i="47"/>
  <c r="T235" i="47"/>
  <c r="T234" i="47"/>
  <c r="T233" i="47"/>
  <c r="T232" i="47"/>
  <c r="T231" i="47"/>
  <c r="T230" i="47"/>
  <c r="T229" i="47"/>
  <c r="T228" i="47"/>
  <c r="T227" i="47"/>
  <c r="T226" i="47"/>
  <c r="T225" i="47"/>
  <c r="T224" i="47"/>
  <c r="T223" i="47"/>
  <c r="T222" i="47"/>
  <c r="T221" i="47"/>
  <c r="T220" i="47"/>
  <c r="T219" i="47"/>
  <c r="T218" i="47"/>
  <c r="T213" i="47"/>
  <c r="T212" i="47"/>
  <c r="T211" i="47"/>
  <c r="T210" i="47"/>
  <c r="T209" i="47"/>
  <c r="T208" i="47"/>
  <c r="T207" i="47"/>
  <c r="T206" i="47"/>
  <c r="T205" i="47"/>
  <c r="T204" i="47"/>
  <c r="T203" i="47"/>
  <c r="T202" i="47"/>
  <c r="T201" i="47"/>
  <c r="T200" i="47"/>
  <c r="T199" i="47"/>
  <c r="T198" i="47"/>
  <c r="T193" i="47"/>
  <c r="T192" i="47"/>
  <c r="T191" i="47"/>
  <c r="T190" i="47"/>
  <c r="T189" i="47"/>
  <c r="T188" i="47"/>
  <c r="T187" i="47"/>
  <c r="T186" i="47"/>
  <c r="T185" i="47"/>
  <c r="T184" i="47"/>
  <c r="T183" i="47"/>
  <c r="T182" i="47"/>
  <c r="T181" i="47"/>
  <c r="T180" i="47"/>
  <c r="T179" i="47"/>
  <c r="T178" i="47"/>
  <c r="T177" i="47"/>
  <c r="T176" i="47"/>
  <c r="T175" i="47"/>
  <c r="T174" i="47"/>
  <c r="T173" i="47"/>
  <c r="T172" i="47"/>
  <c r="T171" i="47"/>
  <c r="T170" i="47"/>
  <c r="T169" i="47"/>
  <c r="T168" i="47"/>
  <c r="T167" i="47"/>
  <c r="T162" i="47"/>
  <c r="T161" i="47"/>
  <c r="T160" i="47"/>
  <c r="T148" i="47"/>
  <c r="T147" i="47"/>
  <c r="T146" i="47"/>
  <c r="T145" i="47"/>
  <c r="T144" i="47"/>
  <c r="T143" i="47"/>
  <c r="T142" i="47"/>
  <c r="T141" i="47"/>
  <c r="T140" i="47"/>
  <c r="T139" i="47"/>
  <c r="T138" i="47"/>
  <c r="T137" i="47"/>
  <c r="T136" i="47"/>
  <c r="T135" i="47"/>
  <c r="T134" i="47"/>
  <c r="T133" i="47"/>
  <c r="T132" i="47"/>
  <c r="T131" i="47"/>
  <c r="T130" i="47"/>
  <c r="T129" i="47"/>
  <c r="T128" i="47"/>
  <c r="T127" i="47"/>
  <c r="T126" i="47"/>
  <c r="T125" i="47"/>
  <c r="T124" i="47"/>
  <c r="T123" i="47"/>
  <c r="T122" i="47"/>
  <c r="T121" i="47"/>
  <c r="T120" i="47"/>
  <c r="T119" i="47"/>
  <c r="T118" i="47"/>
  <c r="T117" i="47"/>
  <c r="T116" i="47"/>
  <c r="T115" i="47"/>
  <c r="T114" i="47"/>
  <c r="T113" i="47"/>
  <c r="T112" i="47"/>
  <c r="T111" i="47"/>
  <c r="T110" i="47"/>
  <c r="T109" i="47"/>
  <c r="T108" i="47"/>
  <c r="T107" i="47"/>
  <c r="T106" i="47"/>
  <c r="T105" i="47"/>
  <c r="T104" i="47"/>
  <c r="T103" i="47"/>
  <c r="T102" i="47"/>
  <c r="T101" i="47"/>
  <c r="T100" i="47"/>
  <c r="T99" i="47"/>
  <c r="T97" i="47"/>
  <c r="T96" i="47"/>
  <c r="T91" i="47"/>
  <c r="T90" i="47"/>
  <c r="T89" i="47"/>
  <c r="T88" i="47"/>
  <c r="T87" i="47"/>
  <c r="T86" i="47"/>
  <c r="T85" i="47"/>
  <c r="T84" i="47"/>
  <c r="T83" i="47"/>
  <c r="T82" i="47"/>
  <c r="T81" i="47"/>
  <c r="T80" i="47"/>
  <c r="T79" i="47"/>
  <c r="T78" i="47"/>
  <c r="T77" i="47"/>
  <c r="T76" i="47"/>
  <c r="T75" i="47"/>
  <c r="T74" i="47"/>
  <c r="T73" i="47"/>
  <c r="T72" i="47"/>
  <c r="T71" i="47"/>
  <c r="T70" i="47"/>
  <c r="T69" i="47"/>
  <c r="T68" i="47"/>
  <c r="T67" i="47"/>
  <c r="T66" i="47"/>
  <c r="T65" i="47"/>
  <c r="T64" i="47"/>
  <c r="T63" i="47"/>
  <c r="T62" i="47"/>
  <c r="T61" i="47"/>
  <c r="T60" i="47"/>
  <c r="T59" i="47"/>
  <c r="T58" i="47"/>
  <c r="T57" i="47"/>
  <c r="T56" i="47"/>
  <c r="T55" i="47"/>
  <c r="T54" i="47"/>
  <c r="T53" i="47"/>
  <c r="T52" i="47"/>
  <c r="T51" i="47"/>
  <c r="T50" i="47"/>
  <c r="T49" i="47"/>
  <c r="T48" i="47"/>
  <c r="T47" i="47"/>
  <c r="T46" i="47"/>
  <c r="T45" i="47"/>
  <c r="T44" i="47"/>
  <c r="T43" i="47"/>
  <c r="T42" i="47"/>
  <c r="T41" i="47"/>
  <c r="T40" i="47"/>
  <c r="T39" i="47"/>
  <c r="T38" i="47"/>
  <c r="T37" i="47"/>
  <c r="T36" i="47"/>
  <c r="T35" i="47"/>
  <c r="T34" i="47"/>
  <c r="T33" i="47"/>
  <c r="T32" i="47"/>
  <c r="T31" i="47"/>
  <c r="T30" i="47"/>
  <c r="T29" i="47"/>
  <c r="T28" i="47"/>
  <c r="T27" i="47"/>
  <c r="T26" i="47"/>
  <c r="T25" i="47"/>
  <c r="T24" i="47"/>
  <c r="T23" i="47"/>
  <c r="T22" i="47"/>
  <c r="T21" i="47"/>
  <c r="T20" i="47"/>
  <c r="T19" i="47"/>
  <c r="T18" i="47"/>
  <c r="T17" i="47"/>
  <c r="T16" i="47"/>
  <c r="T15" i="47"/>
  <c r="T14" i="47"/>
  <c r="T13" i="47"/>
  <c r="T12" i="47"/>
  <c r="T11" i="47"/>
  <c r="T10" i="47"/>
  <c r="T9" i="47"/>
  <c r="T8" i="47"/>
  <c r="T10" i="36" l="1"/>
  <c r="T11" i="36"/>
  <c r="T12" i="36"/>
  <c r="T13" i="36"/>
  <c r="T14" i="36"/>
  <c r="T15" i="36"/>
  <c r="T16" i="36"/>
  <c r="T17" i="36"/>
  <c r="T18" i="36"/>
  <c r="T19" i="36"/>
  <c r="T20" i="36"/>
  <c r="T21" i="36"/>
  <c r="T9" i="36"/>
  <c r="T11" i="25" l="1"/>
  <c r="T8" i="25"/>
  <c r="W82" i="36" l="1"/>
  <c r="V82" i="36"/>
  <c r="U82" i="36"/>
  <c r="Q66" i="36"/>
  <c r="Q52" i="36"/>
  <c r="Q46" i="36"/>
  <c r="AB39" i="36"/>
  <c r="AB38" i="36"/>
  <c r="AB37" i="36"/>
  <c r="AB36" i="36"/>
  <c r="AB35" i="36"/>
  <c r="Z28" i="36"/>
  <c r="Z29" i="36" s="1"/>
  <c r="Z30" i="36" s="1"/>
  <c r="Z31" i="36" s="1"/>
  <c r="V23" i="36"/>
  <c r="S23" i="36"/>
  <c r="Q23" i="36"/>
  <c r="O23" i="36"/>
  <c r="N23" i="36"/>
  <c r="L23" i="36"/>
  <c r="J23" i="36"/>
  <c r="I23" i="36"/>
  <c r="W22" i="36"/>
  <c r="U22" i="36"/>
  <c r="T22" i="36"/>
  <c r="W21" i="36"/>
  <c r="G21" i="36"/>
  <c r="W20" i="36"/>
  <c r="G20" i="36"/>
  <c r="W19" i="36"/>
  <c r="G19" i="36"/>
  <c r="W18" i="36"/>
  <c r="G18" i="36"/>
  <c r="W17" i="36"/>
  <c r="G17" i="36"/>
  <c r="U16" i="36"/>
  <c r="G16" i="36"/>
  <c r="W15" i="36"/>
  <c r="G15" i="36"/>
  <c r="W14" i="36"/>
  <c r="G14" i="36"/>
  <c r="W13" i="36"/>
  <c r="G13" i="36"/>
  <c r="W12" i="36"/>
  <c r="G12" i="36"/>
  <c r="W11" i="36"/>
  <c r="G11" i="36"/>
  <c r="W10" i="36"/>
  <c r="U10" i="36"/>
  <c r="G10" i="36"/>
  <c r="W9" i="36"/>
  <c r="U9" i="36"/>
  <c r="G9" i="36"/>
  <c r="T8" i="36"/>
  <c r="W8" i="36" s="1"/>
  <c r="G8" i="36"/>
  <c r="U20" i="36" l="1"/>
  <c r="U8" i="36"/>
  <c r="U11" i="36"/>
  <c r="U13" i="36"/>
  <c r="U15" i="36"/>
  <c r="U17" i="36"/>
  <c r="U19" i="36"/>
  <c r="U21" i="36"/>
  <c r="U12" i="36"/>
  <c r="U14" i="36"/>
  <c r="U18" i="36"/>
  <c r="T23" i="36"/>
  <c r="W16" i="36"/>
  <c r="W23" i="36" s="1"/>
  <c r="U71" i="47"/>
  <c r="S71" i="47"/>
  <c r="Q71" i="47"/>
  <c r="O71" i="47"/>
  <c r="N71" i="47"/>
  <c r="L71" i="47"/>
  <c r="G71" i="47"/>
  <c r="Q36" i="52"/>
  <c r="W10" i="52"/>
  <c r="V10" i="52"/>
  <c r="S10" i="52"/>
  <c r="Q10" i="52"/>
  <c r="O10" i="52"/>
  <c r="N10" i="52"/>
  <c r="L10" i="52"/>
  <c r="I10" i="52"/>
  <c r="T9" i="52"/>
  <c r="U9" i="52" s="1"/>
  <c r="G9" i="52"/>
  <c r="T8" i="52"/>
  <c r="U8" i="52" s="1"/>
  <c r="G8" i="52"/>
  <c r="T10" i="52" l="1"/>
  <c r="S98" i="47" l="1"/>
  <c r="S233" i="47"/>
  <c r="S234" i="47"/>
  <c r="Q15" i="47"/>
  <c r="T98" i="47" l="1"/>
  <c r="T150" i="47" s="1"/>
  <c r="S150" i="47"/>
  <c r="Q238" i="47"/>
  <c r="Q237" i="47"/>
  <c r="Q109" i="47"/>
  <c r="T21" i="8" l="1"/>
  <c r="Q233" i="47"/>
  <c r="T8" i="11" l="1"/>
  <c r="T10" i="11"/>
  <c r="T12" i="11"/>
  <c r="S162" i="47" l="1"/>
  <c r="Q103" i="47" l="1"/>
  <c r="Q101" i="47"/>
  <c r="N15" i="47" l="1"/>
  <c r="M34" i="43" l="1"/>
  <c r="M14" i="43" l="1"/>
  <c r="W244" i="47" l="1"/>
  <c r="M46" i="43" l="1"/>
  <c r="M59" i="43" l="1"/>
  <c r="M28" i="43" l="1"/>
  <c r="M48" i="43" s="1"/>
  <c r="M10" i="43"/>
  <c r="Q42" i="2" l="1"/>
  <c r="Q31" i="2"/>
  <c r="V13" i="2"/>
  <c r="S13" i="2"/>
  <c r="Q13" i="2"/>
  <c r="O13" i="2"/>
  <c r="N13" i="2"/>
  <c r="L13" i="2"/>
  <c r="I13" i="2"/>
  <c r="T12" i="2"/>
  <c r="U12" i="2" s="1"/>
  <c r="G12" i="2"/>
  <c r="T11" i="2"/>
  <c r="U11" i="2" s="1"/>
  <c r="G11" i="2"/>
  <c r="T10" i="2"/>
  <c r="U10" i="2" s="1"/>
  <c r="G10" i="2"/>
  <c r="T9" i="2"/>
  <c r="G9" i="2"/>
  <c r="T8" i="2"/>
  <c r="U8" i="2" s="1"/>
  <c r="G8" i="2"/>
  <c r="T13" i="2" l="1"/>
  <c r="U9" i="2"/>
  <c r="W13" i="2"/>
  <c r="Q45" i="20" l="1"/>
  <c r="Q31" i="20"/>
  <c r="W13" i="20"/>
  <c r="V13" i="20"/>
  <c r="S13" i="20"/>
  <c r="Q13" i="20"/>
  <c r="O13" i="20"/>
  <c r="N13" i="20"/>
  <c r="L13" i="20"/>
  <c r="I13" i="20"/>
  <c r="T12" i="20"/>
  <c r="U12" i="20" s="1"/>
  <c r="G12" i="20"/>
  <c r="T11" i="20"/>
  <c r="U11" i="20" s="1"/>
  <c r="G11" i="20"/>
  <c r="T10" i="20"/>
  <c r="U10" i="20" s="1"/>
  <c r="G10" i="20"/>
  <c r="T9" i="20"/>
  <c r="U9" i="20" s="1"/>
  <c r="G9" i="20"/>
  <c r="T8" i="20"/>
  <c r="G8" i="20"/>
  <c r="T13" i="20" l="1"/>
  <c r="U8" i="20"/>
  <c r="Q33" i="28"/>
  <c r="Q46" i="27"/>
  <c r="Q43" i="9" l="1"/>
  <c r="Q29" i="9"/>
  <c r="V11" i="9"/>
  <c r="S11" i="9"/>
  <c r="Q11" i="9"/>
  <c r="O11" i="9"/>
  <c r="N11" i="9"/>
  <c r="L11" i="9"/>
  <c r="I11" i="9"/>
  <c r="T10" i="9"/>
  <c r="U10" i="9" s="1"/>
  <c r="G10" i="9"/>
  <c r="T9" i="9"/>
  <c r="U9" i="9" s="1"/>
  <c r="G9" i="9"/>
  <c r="T8" i="9"/>
  <c r="U8" i="9" s="1"/>
  <c r="G8" i="9"/>
  <c r="W11" i="9" l="1"/>
  <c r="T11" i="9"/>
  <c r="V19" i="14" l="1"/>
  <c r="S19" i="14"/>
  <c r="Q19" i="14"/>
  <c r="O19" i="14"/>
  <c r="N19" i="14"/>
  <c r="L19" i="14"/>
  <c r="I19" i="14"/>
  <c r="U18" i="14"/>
  <c r="T18" i="14"/>
  <c r="G18" i="14"/>
  <c r="T17" i="14"/>
  <c r="G17" i="14"/>
  <c r="T16" i="14"/>
  <c r="G16" i="14"/>
  <c r="T15" i="14"/>
  <c r="U15" i="14" s="1"/>
  <c r="G15" i="14"/>
  <c r="T14" i="14"/>
  <c r="G14" i="14"/>
  <c r="T13" i="14"/>
  <c r="G13" i="14"/>
  <c r="U12" i="14"/>
  <c r="T12" i="14"/>
  <c r="G12" i="14"/>
  <c r="T11" i="14"/>
  <c r="G11" i="14"/>
  <c r="T10" i="14"/>
  <c r="U10" i="14" s="1"/>
  <c r="G10" i="14"/>
  <c r="T9" i="14"/>
  <c r="U9" i="14" s="1"/>
  <c r="G9" i="14"/>
  <c r="U8" i="14"/>
  <c r="T8" i="14"/>
  <c r="G8" i="14"/>
  <c r="U16" i="14" l="1"/>
  <c r="U14" i="14"/>
  <c r="W19" i="14"/>
  <c r="U13" i="14"/>
  <c r="U11" i="14"/>
  <c r="U17" i="14"/>
  <c r="T19" i="14"/>
  <c r="Q57" i="8" l="1"/>
  <c r="Q54" i="8"/>
  <c r="Q48" i="8"/>
  <c r="Q44" i="8"/>
  <c r="Q40" i="8"/>
  <c r="W22" i="8"/>
  <c r="V22" i="8"/>
  <c r="S22" i="8"/>
  <c r="O22" i="8"/>
  <c r="N22" i="8"/>
  <c r="L22" i="8"/>
  <c r="I22" i="8"/>
  <c r="U21" i="8"/>
  <c r="G21" i="8"/>
  <c r="T20" i="8"/>
  <c r="Q56" i="8" s="1"/>
  <c r="G20" i="8"/>
  <c r="T19" i="8"/>
  <c r="Q55" i="8" s="1"/>
  <c r="G19" i="8"/>
  <c r="U18" i="8"/>
  <c r="T18" i="8"/>
  <c r="G18" i="8"/>
  <c r="U17" i="8"/>
  <c r="T17" i="8"/>
  <c r="Q51" i="8" s="1"/>
  <c r="G17" i="8"/>
  <c r="T16" i="8"/>
  <c r="U16" i="8" s="1"/>
  <c r="G16" i="8"/>
  <c r="T15" i="8"/>
  <c r="G15" i="8"/>
  <c r="T14" i="8"/>
  <c r="U14" i="8" s="1"/>
  <c r="G14" i="8"/>
  <c r="T13" i="8"/>
  <c r="Q47" i="8" s="1"/>
  <c r="G13" i="8"/>
  <c r="U12" i="8"/>
  <c r="T12" i="8"/>
  <c r="Q46" i="8" s="1"/>
  <c r="G12" i="8"/>
  <c r="T11" i="8"/>
  <c r="Q45" i="8" s="1"/>
  <c r="G11" i="8"/>
  <c r="T10" i="8"/>
  <c r="U10" i="8" s="1"/>
  <c r="G10" i="8"/>
  <c r="T9" i="8"/>
  <c r="Q43" i="8" s="1"/>
  <c r="G9" i="8"/>
  <c r="AD8" i="8"/>
  <c r="T8" i="8"/>
  <c r="G8" i="8"/>
  <c r="X5" i="8"/>
  <c r="U13" i="8" l="1"/>
  <c r="U15" i="8"/>
  <c r="Q49" i="8"/>
  <c r="T22" i="8"/>
  <c r="U8" i="8"/>
  <c r="U11" i="8"/>
  <c r="U19" i="8"/>
  <c r="Q50" i="8"/>
  <c r="Q65" i="8" s="1"/>
  <c r="X67" i="8" s="1"/>
  <c r="U9" i="8"/>
  <c r="Q22" i="8"/>
  <c r="Z22" i="8" s="1"/>
  <c r="U20" i="8"/>
  <c r="Q41" i="5"/>
  <c r="Q27" i="5"/>
  <c r="V9" i="5"/>
  <c r="S9" i="5"/>
  <c r="Q9" i="5"/>
  <c r="O9" i="5"/>
  <c r="N9" i="5"/>
  <c r="L9" i="5"/>
  <c r="I9" i="5"/>
  <c r="T8" i="5"/>
  <c r="W9" i="5" s="1"/>
  <c r="G8" i="5"/>
  <c r="U8" i="5" l="1"/>
  <c r="T9" i="5"/>
  <c r="Y23" i="42"/>
  <c r="Y24" i="42" s="1"/>
  <c r="X23" i="42"/>
  <c r="V21" i="42"/>
  <c r="S21" i="42"/>
  <c r="O21" i="42"/>
  <c r="N21" i="42"/>
  <c r="L21" i="42"/>
  <c r="J21" i="42"/>
  <c r="I21" i="42"/>
  <c r="Q20" i="42"/>
  <c r="T20" i="42" s="1"/>
  <c r="Q19" i="42"/>
  <c r="T19" i="42" s="1"/>
  <c r="G19" i="42"/>
  <c r="Q18" i="42"/>
  <c r="T18" i="42" s="1"/>
  <c r="Q17" i="42"/>
  <c r="T17" i="42" s="1"/>
  <c r="G17" i="42"/>
  <c r="Q16" i="42"/>
  <c r="T16" i="42" s="1"/>
  <c r="T15" i="42"/>
  <c r="Q15" i="42"/>
  <c r="G15" i="42"/>
  <c r="T14" i="42"/>
  <c r="Q14" i="42"/>
  <c r="Q13" i="42"/>
  <c r="T13" i="42" s="1"/>
  <c r="G13" i="42"/>
  <c r="Q12" i="42"/>
  <c r="T12" i="42" s="1"/>
  <c r="Q11" i="42"/>
  <c r="T11" i="42" s="1"/>
  <c r="G11" i="42"/>
  <c r="Q10" i="42"/>
  <c r="T10" i="42" s="1"/>
  <c r="Q9" i="42"/>
  <c r="T9" i="42" s="1"/>
  <c r="G9" i="42"/>
  <c r="T8" i="42"/>
  <c r="Q8" i="42"/>
  <c r="G8" i="42"/>
  <c r="Q36" i="42" l="1"/>
  <c r="U9" i="42"/>
  <c r="L49" i="42"/>
  <c r="U12" i="42"/>
  <c r="U10" i="42"/>
  <c r="L44" i="42"/>
  <c r="L60" i="42" s="1"/>
  <c r="X25" i="42"/>
  <c r="L53" i="42"/>
  <c r="U16" i="42"/>
  <c r="L55" i="42"/>
  <c r="U18" i="42"/>
  <c r="L57" i="42"/>
  <c r="U20" i="42"/>
  <c r="U13" i="42"/>
  <c r="L50" i="42"/>
  <c r="U17" i="42"/>
  <c r="L54" i="42"/>
  <c r="L56" i="42"/>
  <c r="U19" i="42"/>
  <c r="W21" i="42"/>
  <c r="U11" i="42"/>
  <c r="U14" i="42"/>
  <c r="Z23" i="42"/>
  <c r="Q21" i="42"/>
  <c r="L51" i="42"/>
  <c r="L52" i="42"/>
  <c r="T21" i="42"/>
  <c r="Q35" i="42"/>
  <c r="Q39" i="42" s="1"/>
  <c r="U8" i="42"/>
  <c r="U15" i="42"/>
  <c r="Q56" i="37" l="1"/>
  <c r="Q48" i="37"/>
  <c r="Q45" i="37"/>
  <c r="V27" i="37"/>
  <c r="S27" i="37"/>
  <c r="Q27" i="37"/>
  <c r="O27" i="37"/>
  <c r="N27" i="37"/>
  <c r="L27" i="37"/>
  <c r="J27" i="37"/>
  <c r="I27" i="37"/>
  <c r="T26" i="37"/>
  <c r="T25" i="37"/>
  <c r="G25" i="37"/>
  <c r="T24" i="37"/>
  <c r="Q62" i="37" s="1"/>
  <c r="G24" i="37"/>
  <c r="T23" i="37"/>
  <c r="Q61" i="37" s="1"/>
  <c r="G23" i="37"/>
  <c r="T22" i="37"/>
  <c r="G22" i="37"/>
  <c r="T21" i="37"/>
  <c r="G21" i="37"/>
  <c r="T20" i="37"/>
  <c r="G20" i="37"/>
  <c r="T19" i="37"/>
  <c r="Q57" i="37" s="1"/>
  <c r="G19" i="37"/>
  <c r="T18" i="37"/>
  <c r="G18" i="37"/>
  <c r="T17" i="37"/>
  <c r="G17" i="37"/>
  <c r="T16" i="37"/>
  <c r="Q54" i="37" s="1"/>
  <c r="G16" i="37"/>
  <c r="T15" i="37"/>
  <c r="Q53" i="37" s="1"/>
  <c r="G15" i="37"/>
  <c r="T14" i="37"/>
  <c r="G14" i="37"/>
  <c r="T13" i="37"/>
  <c r="G13" i="37"/>
  <c r="T12" i="37"/>
  <c r="G12" i="37"/>
  <c r="T11" i="37"/>
  <c r="Q49" i="37" s="1"/>
  <c r="G11" i="37"/>
  <c r="T10" i="37"/>
  <c r="G10" i="37"/>
  <c r="T9" i="37"/>
  <c r="U9" i="37" s="1"/>
  <c r="G9" i="37"/>
  <c r="T8" i="37"/>
  <c r="G8" i="37"/>
  <c r="Q63" i="37" l="1"/>
  <c r="Q66" i="37" s="1"/>
  <c r="Q50" i="37"/>
  <c r="Q58" i="37"/>
  <c r="Q55" i="37"/>
  <c r="U11" i="37"/>
  <c r="U15" i="37"/>
  <c r="U19" i="37"/>
  <c r="U23" i="37"/>
  <c r="U26" i="37"/>
  <c r="Q51" i="37"/>
  <c r="Q59" i="37"/>
  <c r="U8" i="37"/>
  <c r="U10" i="37"/>
  <c r="U12" i="37"/>
  <c r="U14" i="37"/>
  <c r="U16" i="37"/>
  <c r="U18" i="37"/>
  <c r="U20" i="37"/>
  <c r="U22" i="37"/>
  <c r="U24" i="37"/>
  <c r="T27" i="37"/>
  <c r="Q52" i="37"/>
  <c r="Q60" i="37"/>
  <c r="U17" i="37"/>
  <c r="W27" i="37"/>
  <c r="U13" i="37"/>
  <c r="U21" i="37"/>
  <c r="U25" i="37"/>
  <c r="Q42" i="1" l="1"/>
  <c r="Q28" i="1"/>
  <c r="V10" i="1"/>
  <c r="S10" i="1"/>
  <c r="O10" i="1"/>
  <c r="N10" i="1"/>
  <c r="L10" i="1"/>
  <c r="I10" i="1"/>
  <c r="Q9" i="1"/>
  <c r="T9" i="1" s="1"/>
  <c r="G9" i="1"/>
  <c r="Q8" i="1"/>
  <c r="T8" i="1" s="1"/>
  <c r="G8" i="1"/>
  <c r="T10" i="1" l="1"/>
  <c r="W10" i="1"/>
  <c r="U8" i="1"/>
  <c r="U9" i="1"/>
  <c r="Q10" i="1"/>
  <c r="Q43" i="28" l="1"/>
  <c r="V15" i="28"/>
  <c r="S15" i="28"/>
  <c r="Q15" i="28"/>
  <c r="O15" i="28"/>
  <c r="N15" i="28"/>
  <c r="L15" i="28"/>
  <c r="I15" i="28"/>
  <c r="T14" i="28"/>
  <c r="G14" i="28"/>
  <c r="T13" i="28"/>
  <c r="G13" i="28"/>
  <c r="T12" i="28"/>
  <c r="G12" i="28"/>
  <c r="T11" i="28"/>
  <c r="G11" i="28"/>
  <c r="T10" i="28"/>
  <c r="G10" i="28"/>
  <c r="T9" i="28"/>
  <c r="G9" i="28"/>
  <c r="T8" i="28"/>
  <c r="G8" i="28"/>
  <c r="W15" i="28" l="1"/>
  <c r="U9" i="28"/>
  <c r="U11" i="28"/>
  <c r="U13" i="28"/>
  <c r="U10" i="28"/>
  <c r="U8" i="28"/>
  <c r="U12" i="28"/>
  <c r="U14" i="28"/>
  <c r="T15" i="28"/>
  <c r="Q37" i="27" l="1"/>
  <c r="Q32" i="27"/>
  <c r="W14" i="27"/>
  <c r="V14" i="27"/>
  <c r="S14" i="27"/>
  <c r="O14" i="27"/>
  <c r="N14" i="27"/>
  <c r="L14" i="27"/>
  <c r="I14" i="27"/>
  <c r="T13" i="27"/>
  <c r="U13" i="27" s="1"/>
  <c r="G13" i="27"/>
  <c r="T12" i="27"/>
  <c r="U12" i="27" s="1"/>
  <c r="G12" i="27"/>
  <c r="T11" i="27"/>
  <c r="U11" i="27" s="1"/>
  <c r="Q11" i="27"/>
  <c r="Q14" i="27" s="1"/>
  <c r="G11" i="27"/>
  <c r="T10" i="27"/>
  <c r="U10" i="27" s="1"/>
  <c r="G10" i="27"/>
  <c r="T9" i="27"/>
  <c r="U9" i="27" s="1"/>
  <c r="G9" i="27"/>
  <c r="T8" i="27"/>
  <c r="U8" i="27" s="1"/>
  <c r="L8" i="27"/>
  <c r="G8" i="27"/>
  <c r="T14" i="27" l="1"/>
  <c r="T23" i="10" l="1"/>
  <c r="T22" i="10"/>
  <c r="T21" i="10"/>
  <c r="T20" i="10"/>
  <c r="T19" i="10"/>
  <c r="T18" i="10"/>
  <c r="T17" i="10"/>
  <c r="U17" i="10" s="1"/>
  <c r="T16" i="10"/>
  <c r="U16" i="10" s="1"/>
  <c r="T15" i="10"/>
  <c r="T14" i="10"/>
  <c r="T13" i="10"/>
  <c r="T12" i="10"/>
  <c r="T11" i="10"/>
  <c r="T10" i="10"/>
  <c r="T9" i="10"/>
  <c r="T8" i="10"/>
  <c r="U8" i="10" s="1"/>
  <c r="Q59" i="10"/>
  <c r="Q42" i="10"/>
  <c r="V24" i="10"/>
  <c r="S24" i="10"/>
  <c r="Q24" i="10"/>
  <c r="O24" i="10"/>
  <c r="N24" i="10"/>
  <c r="L24" i="10"/>
  <c r="I24" i="10"/>
  <c r="W23" i="10"/>
  <c r="U23" i="10"/>
  <c r="G23" i="10"/>
  <c r="U22" i="10"/>
  <c r="G22" i="10"/>
  <c r="U21" i="10"/>
  <c r="G21" i="10"/>
  <c r="G20" i="10"/>
  <c r="U19" i="10"/>
  <c r="G19" i="10"/>
  <c r="G18" i="10"/>
  <c r="G17" i="10"/>
  <c r="G16" i="10"/>
  <c r="G15" i="10"/>
  <c r="U14" i="10"/>
  <c r="G14" i="10"/>
  <c r="G13" i="10"/>
  <c r="G12" i="10"/>
  <c r="G11" i="10"/>
  <c r="G10" i="10"/>
  <c r="G9" i="10"/>
  <c r="G8" i="10"/>
  <c r="U9" i="10" l="1"/>
  <c r="T24" i="10"/>
  <c r="U18" i="10"/>
  <c r="U20" i="10"/>
  <c r="U10" i="10"/>
  <c r="U12" i="10"/>
  <c r="U15" i="10"/>
  <c r="U11" i="10"/>
  <c r="U13" i="10"/>
  <c r="W24" i="10" l="1"/>
  <c r="Q41" i="6" l="1"/>
  <c r="Q27" i="6"/>
  <c r="V9" i="6"/>
  <c r="S9" i="6"/>
  <c r="Q9" i="6"/>
  <c r="O9" i="6"/>
  <c r="N9" i="6"/>
  <c r="L9" i="6"/>
  <c r="I9" i="6"/>
  <c r="T8" i="6"/>
  <c r="W9" i="6" s="1"/>
  <c r="G8" i="6"/>
  <c r="U8" i="6" l="1"/>
  <c r="T9" i="6"/>
  <c r="Q44" i="26" l="1"/>
  <c r="Q30" i="26"/>
  <c r="V12" i="26"/>
  <c r="S12" i="26"/>
  <c r="O12" i="26"/>
  <c r="N12" i="26"/>
  <c r="L12" i="26"/>
  <c r="I12" i="26"/>
  <c r="T11" i="26"/>
  <c r="G11" i="26"/>
  <c r="Q10" i="26"/>
  <c r="T10" i="26" s="1"/>
  <c r="G10" i="26"/>
  <c r="T9" i="26"/>
  <c r="G9" i="26"/>
  <c r="T8" i="26"/>
  <c r="G8" i="26"/>
  <c r="U10" i="26" l="1"/>
  <c r="W12" i="26"/>
  <c r="Q12" i="26"/>
  <c r="U9" i="26"/>
  <c r="U11" i="26"/>
  <c r="T12" i="26"/>
  <c r="U8" i="26"/>
  <c r="Q41" i="24" l="1"/>
  <c r="Q27" i="24"/>
  <c r="W9" i="24"/>
  <c r="V9" i="24"/>
  <c r="S9" i="24"/>
  <c r="Q9" i="24"/>
  <c r="O9" i="24"/>
  <c r="N9" i="24"/>
  <c r="L9" i="24"/>
  <c r="I9" i="24"/>
  <c r="T8" i="24"/>
  <c r="U8" i="24" s="1"/>
  <c r="G8" i="24"/>
  <c r="T9" i="24" l="1"/>
  <c r="Q45" i="19" l="1"/>
  <c r="Q32" i="19"/>
  <c r="V14" i="19"/>
  <c r="S14" i="19"/>
  <c r="Q14" i="19"/>
  <c r="O14" i="19"/>
  <c r="N14" i="19"/>
  <c r="L14" i="19"/>
  <c r="T13" i="19"/>
  <c r="G13" i="19"/>
  <c r="T12" i="19"/>
  <c r="U12" i="19" s="1"/>
  <c r="G12" i="19"/>
  <c r="T11" i="19"/>
  <c r="G11" i="19"/>
  <c r="T10" i="19"/>
  <c r="U10" i="19" s="1"/>
  <c r="G10" i="19"/>
  <c r="T9" i="19"/>
  <c r="G9" i="19"/>
  <c r="T8" i="19"/>
  <c r="U8" i="19" s="1"/>
  <c r="G8" i="19"/>
  <c r="W14" i="19" l="1"/>
  <c r="T14" i="19"/>
  <c r="U11" i="19"/>
  <c r="U13" i="19"/>
  <c r="U9" i="19"/>
  <c r="Q42" i="18" l="1"/>
  <c r="Q28" i="18"/>
  <c r="W10" i="18"/>
  <c r="V10" i="18"/>
  <c r="S10" i="18"/>
  <c r="Q10" i="18"/>
  <c r="O10" i="18"/>
  <c r="N10" i="18"/>
  <c r="L10" i="18"/>
  <c r="I10" i="18"/>
  <c r="T9" i="18"/>
  <c r="U9" i="18" s="1"/>
  <c r="G9" i="18"/>
  <c r="T8" i="18"/>
  <c r="T10" i="18" s="1"/>
  <c r="G8" i="18"/>
  <c r="U8" i="18" l="1"/>
  <c r="Q55" i="34" l="1"/>
  <c r="Q40" i="34"/>
  <c r="W22" i="34"/>
  <c r="V22" i="34"/>
  <c r="S22" i="34"/>
  <c r="Q22" i="34"/>
  <c r="O22" i="34"/>
  <c r="N22" i="34"/>
  <c r="L22" i="34"/>
  <c r="I22" i="34"/>
  <c r="Q21" i="34"/>
  <c r="T21" i="34" s="1"/>
  <c r="U21" i="34" s="1"/>
  <c r="G21" i="34"/>
  <c r="T20" i="34"/>
  <c r="U20" i="34" s="1"/>
  <c r="G20" i="34"/>
  <c r="T19" i="34"/>
  <c r="U19" i="34" s="1"/>
  <c r="G19" i="34"/>
  <c r="T18" i="34"/>
  <c r="U18" i="34" s="1"/>
  <c r="G18" i="34"/>
  <c r="T17" i="34"/>
  <c r="U17" i="34" s="1"/>
  <c r="G17" i="34"/>
  <c r="U16" i="34"/>
  <c r="T16" i="34"/>
  <c r="G16" i="34"/>
  <c r="U15" i="34"/>
  <c r="T15" i="34"/>
  <c r="G15" i="34"/>
  <c r="T14" i="34"/>
  <c r="U14" i="34" s="1"/>
  <c r="G14" i="34"/>
  <c r="T13" i="34"/>
  <c r="U13" i="34" s="1"/>
  <c r="G13" i="34"/>
  <c r="T12" i="34"/>
  <c r="U12" i="34" s="1"/>
  <c r="G12" i="34"/>
  <c r="T11" i="34"/>
  <c r="U11" i="34" s="1"/>
  <c r="G11" i="34"/>
  <c r="T10" i="34"/>
  <c r="U10" i="34" s="1"/>
  <c r="G10" i="34"/>
  <c r="T9" i="34"/>
  <c r="U9" i="34" s="1"/>
  <c r="G9" i="34"/>
  <c r="T8" i="34"/>
  <c r="U8" i="34" s="1"/>
  <c r="G8" i="34"/>
  <c r="T22" i="34" l="1"/>
  <c r="Q45" i="22"/>
  <c r="Q35" i="22"/>
  <c r="W15" i="22"/>
  <c r="V15" i="22"/>
  <c r="S15" i="22"/>
  <c r="Q15" i="22"/>
  <c r="O15" i="22"/>
  <c r="N15" i="22"/>
  <c r="L15" i="22"/>
  <c r="I15" i="22"/>
  <c r="T14" i="22"/>
  <c r="U14" i="22" s="1"/>
  <c r="G14" i="22"/>
  <c r="T13" i="22"/>
  <c r="U13" i="22" s="1"/>
  <c r="G13" i="22"/>
  <c r="T12" i="22"/>
  <c r="U12" i="22" s="1"/>
  <c r="G12" i="22"/>
  <c r="T11" i="22"/>
  <c r="U11" i="22" s="1"/>
  <c r="G11" i="22"/>
  <c r="T10" i="22"/>
  <c r="U10" i="22" s="1"/>
  <c r="G10" i="22"/>
  <c r="T9" i="22"/>
  <c r="U9" i="22" s="1"/>
  <c r="G9" i="22"/>
  <c r="T8" i="22"/>
  <c r="G8" i="22"/>
  <c r="T15" i="22" l="1"/>
  <c r="U8" i="22"/>
  <c r="V13" i="16"/>
  <c r="S13" i="16"/>
  <c r="R13" i="16"/>
  <c r="Q13" i="16"/>
  <c r="P13" i="16"/>
  <c r="O13" i="16"/>
  <c r="N13" i="16"/>
  <c r="M13" i="16"/>
  <c r="L13" i="16"/>
  <c r="I13" i="16"/>
  <c r="T12" i="16"/>
  <c r="G12" i="16"/>
  <c r="T11" i="16"/>
  <c r="G11" i="16"/>
  <c r="T10" i="16"/>
  <c r="G10" i="16"/>
  <c r="T9" i="16"/>
  <c r="G9" i="16"/>
  <c r="T8" i="16"/>
  <c r="G8" i="16"/>
  <c r="T13" i="16" l="1"/>
  <c r="U8" i="16"/>
  <c r="U10" i="16"/>
  <c r="U12" i="16"/>
  <c r="W13" i="16"/>
  <c r="U9" i="16"/>
  <c r="U11" i="16"/>
  <c r="Q51" i="23" l="1"/>
  <c r="Q37" i="23"/>
  <c r="W19" i="23"/>
  <c r="V19" i="23"/>
  <c r="S19" i="23"/>
  <c r="O19" i="23"/>
  <c r="N19" i="23"/>
  <c r="L19" i="23"/>
  <c r="I19" i="23"/>
  <c r="T18" i="23"/>
  <c r="U18" i="23" s="1"/>
  <c r="G18" i="23"/>
  <c r="T17" i="23"/>
  <c r="U17" i="23" s="1"/>
  <c r="G17" i="23"/>
  <c r="T16" i="23"/>
  <c r="U16" i="23" s="1"/>
  <c r="G16" i="23"/>
  <c r="T15" i="23"/>
  <c r="U15" i="23" s="1"/>
  <c r="G15" i="23"/>
  <c r="T14" i="23"/>
  <c r="U14" i="23" s="1"/>
  <c r="G14" i="23"/>
  <c r="T13" i="23"/>
  <c r="U13" i="23" s="1"/>
  <c r="G13" i="23"/>
  <c r="U12" i="23"/>
  <c r="T12" i="23"/>
  <c r="G12" i="23"/>
  <c r="T11" i="23"/>
  <c r="U11" i="23" s="1"/>
  <c r="G11" i="23"/>
  <c r="T10" i="23"/>
  <c r="U10" i="23" s="1"/>
  <c r="G10" i="23"/>
  <c r="T9" i="23"/>
  <c r="U9" i="23" s="1"/>
  <c r="G9" i="23"/>
  <c r="T8" i="23"/>
  <c r="U8" i="23" s="1"/>
  <c r="Q19" i="23"/>
  <c r="G8" i="23"/>
  <c r="T19" i="23" l="1"/>
  <c r="Q47" i="21"/>
  <c r="Q38" i="21"/>
  <c r="Q34" i="21"/>
  <c r="W16" i="21"/>
  <c r="V16" i="21"/>
  <c r="S16" i="21"/>
  <c r="Q16" i="21"/>
  <c r="O16" i="21"/>
  <c r="N16" i="21"/>
  <c r="L16" i="21"/>
  <c r="I16" i="21"/>
  <c r="T15" i="21"/>
  <c r="U15" i="21" s="1"/>
  <c r="G15" i="21"/>
  <c r="T14" i="21"/>
  <c r="U14" i="21" s="1"/>
  <c r="G14" i="21"/>
  <c r="T13" i="21"/>
  <c r="U13" i="21" s="1"/>
  <c r="G13" i="21"/>
  <c r="T12" i="21"/>
  <c r="U12" i="21" s="1"/>
  <c r="G12" i="21"/>
  <c r="T11" i="21"/>
  <c r="U11" i="21" s="1"/>
  <c r="G11" i="21"/>
  <c r="T10" i="21"/>
  <c r="U10" i="21" s="1"/>
  <c r="G10" i="21"/>
  <c r="T9" i="21"/>
  <c r="U9" i="21" s="1"/>
  <c r="G9" i="21"/>
  <c r="T8" i="21"/>
  <c r="U8" i="21" s="1"/>
  <c r="G8" i="21"/>
  <c r="T16" i="21" l="1"/>
  <c r="Q42" i="11" l="1"/>
  <c r="Q32" i="11"/>
  <c r="V14" i="11"/>
  <c r="S14" i="11"/>
  <c r="O14" i="11"/>
  <c r="N14" i="11"/>
  <c r="L14" i="11"/>
  <c r="I14" i="11"/>
  <c r="G12" i="11"/>
  <c r="T11" i="11"/>
  <c r="U11" i="11" s="1"/>
  <c r="G11" i="11"/>
  <c r="G10" i="11"/>
  <c r="U9" i="11"/>
  <c r="G9" i="11"/>
  <c r="G8" i="11"/>
  <c r="W14" i="11" l="1"/>
  <c r="T14" i="11"/>
  <c r="U8" i="11"/>
  <c r="U10" i="11"/>
  <c r="Q14" i="11"/>
  <c r="U12" i="11"/>
  <c r="T9" i="33" l="1"/>
  <c r="U9" i="33" s="1"/>
  <c r="S78" i="47"/>
  <c r="S77" i="47"/>
  <c r="Q78" i="47"/>
  <c r="Q77" i="47"/>
  <c r="Q43" i="4"/>
  <c r="Q30" i="4"/>
  <c r="V12" i="4"/>
  <c r="S12" i="4"/>
  <c r="Q12" i="4"/>
  <c r="O12" i="4"/>
  <c r="N12" i="4"/>
  <c r="L12" i="4"/>
  <c r="I12" i="4"/>
  <c r="T11" i="4"/>
  <c r="G11" i="4"/>
  <c r="U10" i="4"/>
  <c r="T10" i="4"/>
  <c r="G10" i="4"/>
  <c r="T9" i="4"/>
  <c r="G9" i="4"/>
  <c r="U8" i="4"/>
  <c r="T8" i="4"/>
  <c r="T12" i="4" s="1"/>
  <c r="G8" i="4"/>
  <c r="W78" i="47" l="1"/>
  <c r="W12" i="4"/>
  <c r="U9" i="4"/>
  <c r="U11" i="4"/>
  <c r="Q63" i="3" l="1"/>
  <c r="Q56" i="3"/>
  <c r="Q41" i="3"/>
  <c r="V23" i="3"/>
  <c r="S23" i="3"/>
  <c r="Q23" i="3"/>
  <c r="O23" i="3"/>
  <c r="N23" i="3"/>
  <c r="L23" i="3"/>
  <c r="I23" i="3"/>
  <c r="T22" i="3"/>
  <c r="G22" i="3"/>
  <c r="T21" i="3"/>
  <c r="G21" i="3"/>
  <c r="T20" i="3"/>
  <c r="G20" i="3"/>
  <c r="T19" i="3"/>
  <c r="G19" i="3"/>
  <c r="T18" i="3"/>
  <c r="G18" i="3"/>
  <c r="T17" i="3"/>
  <c r="G17" i="3"/>
  <c r="T16" i="3"/>
  <c r="G16" i="3"/>
  <c r="T15" i="3"/>
  <c r="U15" i="3" s="1"/>
  <c r="G15" i="3"/>
  <c r="T14" i="3"/>
  <c r="G14" i="3"/>
  <c r="T13" i="3"/>
  <c r="G13" i="3"/>
  <c r="T12" i="3"/>
  <c r="G12" i="3"/>
  <c r="T11" i="3"/>
  <c r="U11" i="3" s="1"/>
  <c r="G11" i="3"/>
  <c r="T10" i="3"/>
  <c r="G10" i="3"/>
  <c r="T9" i="3"/>
  <c r="G9" i="3"/>
  <c r="T8" i="3"/>
  <c r="G8" i="3"/>
  <c r="W23" i="3" l="1"/>
  <c r="U9" i="3"/>
  <c r="U13" i="3"/>
  <c r="U17" i="3"/>
  <c r="U19" i="3"/>
  <c r="U21" i="3"/>
  <c r="U8" i="3"/>
  <c r="U10" i="3"/>
  <c r="U12" i="3"/>
  <c r="U14" i="3"/>
  <c r="U16" i="3"/>
  <c r="U18" i="3"/>
  <c r="U20" i="3"/>
  <c r="U22" i="3"/>
  <c r="T23" i="3"/>
  <c r="Q42" i="39" l="1"/>
  <c r="Q28" i="39"/>
  <c r="Q10" i="39"/>
  <c r="T10" i="39" s="1"/>
  <c r="O10" i="39"/>
  <c r="N10" i="39"/>
  <c r="L10" i="39"/>
  <c r="J10" i="39"/>
  <c r="I10" i="39"/>
  <c r="T9" i="39"/>
  <c r="G9" i="39"/>
  <c r="T8" i="39"/>
  <c r="G8" i="39"/>
  <c r="U10" i="39" l="1"/>
  <c r="U8" i="39"/>
  <c r="U9" i="39"/>
  <c r="N275" i="47" l="1"/>
  <c r="W139" i="47"/>
  <c r="X139" i="47" s="1"/>
  <c r="V139" i="47"/>
  <c r="S139" i="47"/>
  <c r="Q139" i="47"/>
  <c r="O139" i="47"/>
  <c r="N139" i="47"/>
  <c r="L139" i="47"/>
  <c r="W138" i="47"/>
  <c r="X138" i="47" s="1"/>
  <c r="V138" i="47"/>
  <c r="S138" i="47"/>
  <c r="Q138" i="47"/>
  <c r="O138" i="47"/>
  <c r="N138" i="47"/>
  <c r="L138" i="47"/>
  <c r="W137" i="47"/>
  <c r="X137" i="47" s="1"/>
  <c r="V137" i="47"/>
  <c r="S137" i="47"/>
  <c r="Q137" i="47"/>
  <c r="O137" i="47"/>
  <c r="N137" i="47"/>
  <c r="L137" i="47"/>
  <c r="W136" i="47"/>
  <c r="X136" i="47" s="1"/>
  <c r="V136" i="47"/>
  <c r="S136" i="47"/>
  <c r="Q136" i="47"/>
  <c r="O136" i="47"/>
  <c r="N136" i="47"/>
  <c r="L136" i="47"/>
  <c r="W135" i="47"/>
  <c r="X135" i="47" s="1"/>
  <c r="V135" i="47"/>
  <c r="S135" i="47"/>
  <c r="Q135" i="47"/>
  <c r="O135" i="47"/>
  <c r="N135" i="47"/>
  <c r="L135" i="47"/>
  <c r="W134" i="47"/>
  <c r="X134" i="47" s="1"/>
  <c r="V134" i="47"/>
  <c r="S134" i="47"/>
  <c r="Q134" i="47"/>
  <c r="O134" i="47"/>
  <c r="N134" i="47"/>
  <c r="L134" i="47"/>
  <c r="W266" i="47"/>
  <c r="X266" i="47" s="1"/>
  <c r="V266" i="47"/>
  <c r="S266" i="47"/>
  <c r="Q266" i="47"/>
  <c r="O266" i="47"/>
  <c r="N266" i="47"/>
  <c r="L266" i="47"/>
  <c r="W265" i="47"/>
  <c r="X265" i="47" s="1"/>
  <c r="V265" i="47"/>
  <c r="S265" i="47"/>
  <c r="Q265" i="47"/>
  <c r="U265" i="47" s="1"/>
  <c r="O265" i="47"/>
  <c r="N265" i="47"/>
  <c r="L265" i="47"/>
  <c r="W264" i="47"/>
  <c r="X264" i="47" s="1"/>
  <c r="V264" i="47"/>
  <c r="S264" i="47"/>
  <c r="Q264" i="47"/>
  <c r="O264" i="47"/>
  <c r="N264" i="47"/>
  <c r="L264" i="47"/>
  <c r="W263" i="47"/>
  <c r="X263" i="47" s="1"/>
  <c r="V263" i="47"/>
  <c r="S263" i="47"/>
  <c r="Q263" i="47"/>
  <c r="O263" i="47"/>
  <c r="N263" i="47"/>
  <c r="L263" i="47"/>
  <c r="N249" i="47"/>
  <c r="W127" i="47"/>
  <c r="X127" i="47" s="1"/>
  <c r="V127" i="47"/>
  <c r="S127" i="47"/>
  <c r="Q127" i="47"/>
  <c r="O127" i="47"/>
  <c r="N127" i="47"/>
  <c r="L127" i="47"/>
  <c r="W126" i="47"/>
  <c r="X126" i="47" s="1"/>
  <c r="V126" i="47"/>
  <c r="S126" i="47"/>
  <c r="Q126" i="47"/>
  <c r="O126" i="47"/>
  <c r="N126" i="47"/>
  <c r="L126" i="47"/>
  <c r="W125" i="47"/>
  <c r="X125" i="47" s="1"/>
  <c r="V125" i="47"/>
  <c r="S125" i="47"/>
  <c r="Q125" i="47"/>
  <c r="O125" i="47"/>
  <c r="N125" i="47"/>
  <c r="L125" i="47"/>
  <c r="W124" i="47"/>
  <c r="X124" i="47" s="1"/>
  <c r="V124" i="47"/>
  <c r="S124" i="47"/>
  <c r="Q124" i="47"/>
  <c r="O124" i="47"/>
  <c r="N124" i="47"/>
  <c r="L124" i="47"/>
  <c r="W123" i="47"/>
  <c r="X123" i="47" s="1"/>
  <c r="V123" i="47"/>
  <c r="S123" i="47"/>
  <c r="Q123" i="47"/>
  <c r="O123" i="47"/>
  <c r="N123" i="47"/>
  <c r="L123" i="47"/>
  <c r="W122" i="47"/>
  <c r="X122" i="47" s="1"/>
  <c r="V122" i="47"/>
  <c r="S122" i="47"/>
  <c r="Q122" i="47"/>
  <c r="O122" i="47"/>
  <c r="N122" i="47"/>
  <c r="L122" i="47"/>
  <c r="W121" i="47"/>
  <c r="X121" i="47" s="1"/>
  <c r="V121" i="47"/>
  <c r="S121" i="47"/>
  <c r="Q121" i="47"/>
  <c r="O121" i="47"/>
  <c r="N121" i="47"/>
  <c r="L121" i="47"/>
  <c r="W120" i="47"/>
  <c r="X120" i="47" s="1"/>
  <c r="V120" i="47"/>
  <c r="S120" i="47"/>
  <c r="Q120" i="47"/>
  <c r="O120" i="47"/>
  <c r="N120" i="47"/>
  <c r="L120" i="47"/>
  <c r="G120" i="47"/>
  <c r="W119" i="47"/>
  <c r="X119" i="47" s="1"/>
  <c r="V119" i="47"/>
  <c r="S119" i="47"/>
  <c r="Q119" i="47"/>
  <c r="O119" i="47"/>
  <c r="N119" i="47"/>
  <c r="L119" i="47"/>
  <c r="W118" i="47"/>
  <c r="X118" i="47" s="1"/>
  <c r="V118" i="47"/>
  <c r="S118" i="47"/>
  <c r="Q118" i="47"/>
  <c r="O118" i="47"/>
  <c r="N118" i="47"/>
  <c r="L118" i="47"/>
  <c r="W117" i="47"/>
  <c r="X117" i="47" s="1"/>
  <c r="V117" i="47"/>
  <c r="S117" i="47"/>
  <c r="Q117" i="47"/>
  <c r="O117" i="47"/>
  <c r="N117" i="47"/>
  <c r="L117" i="47"/>
  <c r="W116" i="47"/>
  <c r="X116" i="47" s="1"/>
  <c r="V116" i="47"/>
  <c r="S116" i="47"/>
  <c r="Q116" i="47"/>
  <c r="O116" i="47"/>
  <c r="N116" i="47"/>
  <c r="L116" i="47"/>
  <c r="W115" i="47"/>
  <c r="X115" i="47" s="1"/>
  <c r="V115" i="47"/>
  <c r="S115" i="47"/>
  <c r="Q115" i="47"/>
  <c r="O115" i="47"/>
  <c r="N115" i="47"/>
  <c r="L115" i="47"/>
  <c r="W114" i="47"/>
  <c r="X114" i="47" s="1"/>
  <c r="V114" i="47"/>
  <c r="S114" i="47"/>
  <c r="Q114" i="47"/>
  <c r="O114" i="47"/>
  <c r="N114" i="47"/>
  <c r="L114" i="47"/>
  <c r="W113" i="47"/>
  <c r="X113" i="47" s="1"/>
  <c r="V113" i="47"/>
  <c r="S113" i="47"/>
  <c r="Q113" i="47"/>
  <c r="O113" i="47"/>
  <c r="N113" i="47"/>
  <c r="L113" i="47"/>
  <c r="W112" i="47"/>
  <c r="X112" i="47" s="1"/>
  <c r="V112" i="47"/>
  <c r="S112" i="47"/>
  <c r="Q112" i="47"/>
  <c r="O112" i="47"/>
  <c r="N112" i="47"/>
  <c r="L112" i="47"/>
  <c r="W111" i="47"/>
  <c r="X111" i="47" s="1"/>
  <c r="V111" i="47"/>
  <c r="S111" i="47"/>
  <c r="Q111" i="47"/>
  <c r="O111" i="47"/>
  <c r="N111" i="47"/>
  <c r="L111" i="47"/>
  <c r="G111" i="47"/>
  <c r="N62" i="47"/>
  <c r="N56" i="47"/>
  <c r="N37" i="47"/>
  <c r="W237" i="47"/>
  <c r="X237" i="47" s="1"/>
  <c r="V237" i="47"/>
  <c r="S237" i="47"/>
  <c r="O237" i="47"/>
  <c r="N237" i="47"/>
  <c r="L237" i="47"/>
  <c r="W236" i="47"/>
  <c r="X236" i="47" s="1"/>
  <c r="V236" i="47"/>
  <c r="S236" i="47"/>
  <c r="Q236" i="47"/>
  <c r="O236" i="47"/>
  <c r="N236" i="47"/>
  <c r="L236" i="47"/>
  <c r="W235" i="47"/>
  <c r="X235" i="47" s="1"/>
  <c r="V235" i="47"/>
  <c r="S235" i="47"/>
  <c r="Q235" i="47"/>
  <c r="O235" i="47"/>
  <c r="N235" i="47"/>
  <c r="L235" i="47"/>
  <c r="W232" i="47"/>
  <c r="X232" i="47" s="1"/>
  <c r="V232" i="47"/>
  <c r="S232" i="47"/>
  <c r="Q232" i="47"/>
  <c r="O232" i="47"/>
  <c r="N232" i="47"/>
  <c r="L232" i="47"/>
  <c r="W231" i="47"/>
  <c r="X231" i="47" s="1"/>
  <c r="V231" i="47"/>
  <c r="S231" i="47"/>
  <c r="Q231" i="47"/>
  <c r="O231" i="47"/>
  <c r="N231" i="47"/>
  <c r="L231" i="47"/>
  <c r="W230" i="47"/>
  <c r="X230" i="47" s="1"/>
  <c r="V230" i="47"/>
  <c r="S230" i="47"/>
  <c r="Q230" i="47"/>
  <c r="O230" i="47"/>
  <c r="N230" i="47"/>
  <c r="L230" i="47"/>
  <c r="W229" i="47"/>
  <c r="X229" i="47" s="1"/>
  <c r="V229" i="47"/>
  <c r="S229" i="47"/>
  <c r="Q229" i="47"/>
  <c r="O229" i="47"/>
  <c r="N229" i="47"/>
  <c r="L229" i="47"/>
  <c r="W228" i="47"/>
  <c r="X228" i="47" s="1"/>
  <c r="V228" i="47"/>
  <c r="S228" i="47"/>
  <c r="Q228" i="47"/>
  <c r="O228" i="47"/>
  <c r="N228" i="47"/>
  <c r="L228" i="47"/>
  <c r="W227" i="47"/>
  <c r="X227" i="47" s="1"/>
  <c r="V227" i="47"/>
  <c r="S227" i="47"/>
  <c r="Q227" i="47"/>
  <c r="O227" i="47"/>
  <c r="N227" i="47"/>
  <c r="L227" i="47"/>
  <c r="W226" i="47"/>
  <c r="X226" i="47" s="1"/>
  <c r="V226" i="47"/>
  <c r="S226" i="47"/>
  <c r="Q226" i="47"/>
  <c r="O226" i="47"/>
  <c r="N226" i="47"/>
  <c r="L226" i="47"/>
  <c r="W225" i="47"/>
  <c r="X225" i="47" s="1"/>
  <c r="V225" i="47"/>
  <c r="S225" i="47"/>
  <c r="Q225" i="47"/>
  <c r="U225" i="47" s="1"/>
  <c r="O225" i="47"/>
  <c r="N225" i="47"/>
  <c r="L225" i="47"/>
  <c r="W224" i="47"/>
  <c r="X224" i="47" s="1"/>
  <c r="V224" i="47"/>
  <c r="S224" i="47"/>
  <c r="Q224" i="47"/>
  <c r="O224" i="47"/>
  <c r="N224" i="47"/>
  <c r="L224" i="47"/>
  <c r="W223" i="47"/>
  <c r="X223" i="47" s="1"/>
  <c r="V223" i="47"/>
  <c r="S223" i="47"/>
  <c r="Q223" i="47"/>
  <c r="O223" i="47"/>
  <c r="N223" i="47"/>
  <c r="L223" i="47"/>
  <c r="W222" i="47"/>
  <c r="X222" i="47" s="1"/>
  <c r="V222" i="47"/>
  <c r="S222" i="47"/>
  <c r="Q222" i="47"/>
  <c r="O222" i="47"/>
  <c r="N222" i="47"/>
  <c r="L222" i="47"/>
  <c r="W221" i="47"/>
  <c r="X221" i="47" s="1"/>
  <c r="V221" i="47"/>
  <c r="S221" i="47"/>
  <c r="Q221" i="47"/>
  <c r="O221" i="47"/>
  <c r="N221" i="47"/>
  <c r="L221" i="47"/>
  <c r="W220" i="47"/>
  <c r="X220" i="47" s="1"/>
  <c r="V220" i="47"/>
  <c r="S220" i="47"/>
  <c r="Q220" i="47"/>
  <c r="O220" i="47"/>
  <c r="N220" i="47"/>
  <c r="L220" i="47"/>
  <c r="W213" i="47"/>
  <c r="V213" i="47"/>
  <c r="S213" i="47"/>
  <c r="Q213" i="47"/>
  <c r="O213" i="47"/>
  <c r="N213" i="47"/>
  <c r="L213" i="47"/>
  <c r="W211" i="47"/>
  <c r="X211" i="47" s="1"/>
  <c r="V211" i="47"/>
  <c r="S211" i="47"/>
  <c r="Q211" i="47"/>
  <c r="O211" i="47"/>
  <c r="N211" i="47"/>
  <c r="L211" i="47"/>
  <c r="W210" i="47"/>
  <c r="X210" i="47" s="1"/>
  <c r="V210" i="47"/>
  <c r="S210" i="47"/>
  <c r="Q210" i="47"/>
  <c r="O210" i="47"/>
  <c r="N210" i="47"/>
  <c r="L210" i="47"/>
  <c r="W209" i="47"/>
  <c r="X209" i="47" s="1"/>
  <c r="V209" i="47"/>
  <c r="S209" i="47"/>
  <c r="Q209" i="47"/>
  <c r="O209" i="47"/>
  <c r="N209" i="47"/>
  <c r="L209" i="47"/>
  <c r="W208" i="47"/>
  <c r="X208" i="47" s="1"/>
  <c r="V208" i="47"/>
  <c r="S208" i="47"/>
  <c r="Q208" i="47"/>
  <c r="O208" i="47"/>
  <c r="N208" i="47"/>
  <c r="L208" i="47"/>
  <c r="W207" i="47"/>
  <c r="X207" i="47" s="1"/>
  <c r="V207" i="47"/>
  <c r="S207" i="47"/>
  <c r="Q207" i="47"/>
  <c r="O207" i="47"/>
  <c r="N207" i="47"/>
  <c r="L207" i="47"/>
  <c r="W206" i="47"/>
  <c r="X206" i="47" s="1"/>
  <c r="V206" i="47"/>
  <c r="S206" i="47"/>
  <c r="Q206" i="47"/>
  <c r="O206" i="47"/>
  <c r="N206" i="47"/>
  <c r="L206" i="47"/>
  <c r="W205" i="47"/>
  <c r="X205" i="47" s="1"/>
  <c r="V205" i="47"/>
  <c r="S205" i="47"/>
  <c r="Q205" i="47"/>
  <c r="O205" i="47"/>
  <c r="N205" i="47"/>
  <c r="L205" i="47"/>
  <c r="W204" i="47"/>
  <c r="X204" i="47" s="1"/>
  <c r="V204" i="47"/>
  <c r="S204" i="47"/>
  <c r="Q204" i="47"/>
  <c r="O204" i="47"/>
  <c r="N204" i="47"/>
  <c r="L204" i="47"/>
  <c r="W203" i="47"/>
  <c r="X203" i="47" s="1"/>
  <c r="V203" i="47"/>
  <c r="S203" i="47"/>
  <c r="Q203" i="47"/>
  <c r="O203" i="47"/>
  <c r="N203" i="47"/>
  <c r="L203" i="47"/>
  <c r="W202" i="47"/>
  <c r="X202" i="47" s="1"/>
  <c r="V202" i="47"/>
  <c r="S202" i="47"/>
  <c r="Q202" i="47"/>
  <c r="O202" i="47"/>
  <c r="N202" i="47"/>
  <c r="L202" i="47"/>
  <c r="W201" i="47"/>
  <c r="X201" i="47" s="1"/>
  <c r="V201" i="47"/>
  <c r="S201" i="47"/>
  <c r="Q201" i="47"/>
  <c r="O201" i="47"/>
  <c r="N201" i="47"/>
  <c r="L201" i="47"/>
  <c r="W200" i="47"/>
  <c r="X200" i="47" s="1"/>
  <c r="V200" i="47"/>
  <c r="S200" i="47"/>
  <c r="Q200" i="47"/>
  <c r="O200" i="47"/>
  <c r="N200" i="47"/>
  <c r="L200" i="47"/>
  <c r="W181" i="47"/>
  <c r="X181" i="47" s="1"/>
  <c r="V181" i="47"/>
  <c r="S181" i="47"/>
  <c r="Q181" i="47"/>
  <c r="O181" i="47"/>
  <c r="N181" i="47"/>
  <c r="L181" i="47"/>
  <c r="W169" i="47"/>
  <c r="X169" i="47" s="1"/>
  <c r="V169" i="47"/>
  <c r="S169" i="47"/>
  <c r="Q169" i="47"/>
  <c r="O169" i="47"/>
  <c r="N169" i="47"/>
  <c r="L169" i="47"/>
  <c r="W193" i="47"/>
  <c r="X193" i="47" s="1"/>
  <c r="V193" i="47"/>
  <c r="S193" i="47"/>
  <c r="Q193" i="47"/>
  <c r="O193" i="47"/>
  <c r="N193" i="47"/>
  <c r="L193" i="47"/>
  <c r="V192" i="47"/>
  <c r="S192" i="47"/>
  <c r="Q192" i="47"/>
  <c r="O192" i="47"/>
  <c r="N192" i="47"/>
  <c r="L192" i="47"/>
  <c r="W185" i="47"/>
  <c r="X185" i="47" s="1"/>
  <c r="V185" i="47"/>
  <c r="S185" i="47"/>
  <c r="Q185" i="47"/>
  <c r="O185" i="47"/>
  <c r="N185" i="47"/>
  <c r="L185" i="47"/>
  <c r="W184" i="47"/>
  <c r="X184" i="47" s="1"/>
  <c r="V184" i="47"/>
  <c r="S184" i="47"/>
  <c r="Q184" i="47"/>
  <c r="O184" i="47"/>
  <c r="N184" i="47"/>
  <c r="L184" i="47"/>
  <c r="W183" i="47"/>
  <c r="X183" i="47" s="1"/>
  <c r="V183" i="47"/>
  <c r="S183" i="47"/>
  <c r="Q183" i="47"/>
  <c r="O183" i="47"/>
  <c r="N183" i="47"/>
  <c r="L183" i="47"/>
  <c r="W180" i="47"/>
  <c r="X180" i="47" s="1"/>
  <c r="V180" i="47"/>
  <c r="S180" i="47"/>
  <c r="Q180" i="47"/>
  <c r="O180" i="47"/>
  <c r="N180" i="47"/>
  <c r="L180" i="47"/>
  <c r="W179" i="47"/>
  <c r="X179" i="47" s="1"/>
  <c r="V179" i="47"/>
  <c r="S179" i="47"/>
  <c r="Q179" i="47"/>
  <c r="O179" i="47"/>
  <c r="N179" i="47"/>
  <c r="L179" i="47"/>
  <c r="W178" i="47"/>
  <c r="X178" i="47" s="1"/>
  <c r="V178" i="47"/>
  <c r="S178" i="47"/>
  <c r="Q178" i="47"/>
  <c r="O178" i="47"/>
  <c r="N178" i="47"/>
  <c r="L178" i="47"/>
  <c r="W177" i="47"/>
  <c r="X177" i="47" s="1"/>
  <c r="V177" i="47"/>
  <c r="S177" i="47"/>
  <c r="Q177" i="47"/>
  <c r="U177" i="47" s="1"/>
  <c r="O177" i="47"/>
  <c r="N177" i="47"/>
  <c r="L177" i="47"/>
  <c r="W176" i="47"/>
  <c r="X176" i="47" s="1"/>
  <c r="V176" i="47"/>
  <c r="S176" i="47"/>
  <c r="Q176" i="47"/>
  <c r="O176" i="47"/>
  <c r="N176" i="47"/>
  <c r="L176" i="47"/>
  <c r="W175" i="47"/>
  <c r="X175" i="47" s="1"/>
  <c r="V175" i="47"/>
  <c r="S175" i="47"/>
  <c r="Q175" i="47"/>
  <c r="O175" i="47"/>
  <c r="N175" i="47"/>
  <c r="L175" i="47"/>
  <c r="W174" i="47"/>
  <c r="X174" i="47" s="1"/>
  <c r="V174" i="47"/>
  <c r="S174" i="47"/>
  <c r="Q174" i="47"/>
  <c r="O174" i="47"/>
  <c r="N174" i="47"/>
  <c r="L174" i="47"/>
  <c r="W173" i="47"/>
  <c r="X173" i="47" s="1"/>
  <c r="V173" i="47"/>
  <c r="S173" i="47"/>
  <c r="Q173" i="47"/>
  <c r="O173" i="47"/>
  <c r="N173" i="47"/>
  <c r="L173" i="47"/>
  <c r="W172" i="47"/>
  <c r="X172" i="47" s="1"/>
  <c r="V172" i="47"/>
  <c r="S172" i="47"/>
  <c r="Q172" i="47"/>
  <c r="U172" i="47" s="1"/>
  <c r="O172" i="47"/>
  <c r="N172" i="47"/>
  <c r="L172" i="47"/>
  <c r="W171" i="47"/>
  <c r="X171" i="47" s="1"/>
  <c r="V171" i="47"/>
  <c r="S171" i="47"/>
  <c r="Q171" i="47"/>
  <c r="O171" i="47"/>
  <c r="N171" i="47"/>
  <c r="L171" i="47"/>
  <c r="W170" i="47"/>
  <c r="X170" i="47" s="1"/>
  <c r="V170" i="47"/>
  <c r="S170" i="47"/>
  <c r="Q170" i="47"/>
  <c r="O170" i="47"/>
  <c r="N170" i="47"/>
  <c r="L170" i="47"/>
  <c r="W148" i="47"/>
  <c r="X148" i="47" s="1"/>
  <c r="V148" i="47"/>
  <c r="S148" i="47"/>
  <c r="Q148" i="47"/>
  <c r="O148" i="47"/>
  <c r="N148" i="47"/>
  <c r="L148" i="47"/>
  <c r="W147" i="47"/>
  <c r="X147" i="47" s="1"/>
  <c r="V147" i="47"/>
  <c r="S147" i="47"/>
  <c r="Q147" i="47"/>
  <c r="O147" i="47"/>
  <c r="N147" i="47"/>
  <c r="L147" i="47"/>
  <c r="W146" i="47"/>
  <c r="X146" i="47" s="1"/>
  <c r="V146" i="47"/>
  <c r="S146" i="47"/>
  <c r="Q146" i="47"/>
  <c r="O146" i="47"/>
  <c r="N146" i="47"/>
  <c r="L146" i="47"/>
  <c r="W133" i="47"/>
  <c r="X133" i="47" s="1"/>
  <c r="V133" i="47"/>
  <c r="S133" i="47"/>
  <c r="Q133" i="47"/>
  <c r="O133" i="47"/>
  <c r="N133" i="47"/>
  <c r="L133" i="47"/>
  <c r="W132" i="47"/>
  <c r="X132" i="47" s="1"/>
  <c r="V132" i="47"/>
  <c r="S132" i="47"/>
  <c r="Q132" i="47"/>
  <c r="O132" i="47"/>
  <c r="N132" i="47"/>
  <c r="L132" i="47"/>
  <c r="W131" i="47"/>
  <c r="X131" i="47" s="1"/>
  <c r="V131" i="47"/>
  <c r="S131" i="47"/>
  <c r="Q131" i="47"/>
  <c r="O131" i="47"/>
  <c r="N131" i="47"/>
  <c r="L131" i="47"/>
  <c r="V109" i="47"/>
  <c r="S109" i="47"/>
  <c r="O109" i="47"/>
  <c r="N109" i="47"/>
  <c r="L109" i="47"/>
  <c r="V108" i="47"/>
  <c r="S108" i="47"/>
  <c r="Q108" i="47"/>
  <c r="O108" i="47"/>
  <c r="N108" i="47"/>
  <c r="L108" i="47"/>
  <c r="V107" i="47"/>
  <c r="S107" i="47"/>
  <c r="U107" i="47" s="1"/>
  <c r="Q107" i="47"/>
  <c r="O107" i="47"/>
  <c r="N107" i="47"/>
  <c r="L107" i="47"/>
  <c r="V106" i="47"/>
  <c r="S106" i="47"/>
  <c r="Q106" i="47"/>
  <c r="O106" i="47"/>
  <c r="N106" i="47"/>
  <c r="L106" i="47"/>
  <c r="X105" i="47"/>
  <c r="V105" i="47"/>
  <c r="S105" i="47"/>
  <c r="Q105" i="47"/>
  <c r="O105" i="47"/>
  <c r="N105" i="47"/>
  <c r="L105" i="47"/>
  <c r="X104" i="47"/>
  <c r="V104" i="47"/>
  <c r="S104" i="47"/>
  <c r="Q104" i="47"/>
  <c r="O104" i="47"/>
  <c r="N104" i="47"/>
  <c r="L104" i="47"/>
  <c r="X103" i="47"/>
  <c r="V103" i="47"/>
  <c r="S103" i="47"/>
  <c r="O103" i="47"/>
  <c r="N103" i="47"/>
  <c r="L103" i="47"/>
  <c r="X102" i="47"/>
  <c r="V102" i="47"/>
  <c r="S102" i="47"/>
  <c r="Q102" i="47"/>
  <c r="O102" i="47"/>
  <c r="N102" i="47"/>
  <c r="L102" i="47"/>
  <c r="X101" i="47"/>
  <c r="V101" i="47"/>
  <c r="S101" i="47"/>
  <c r="O101" i="47"/>
  <c r="N101" i="47"/>
  <c r="L101" i="47"/>
  <c r="X100" i="47"/>
  <c r="V100" i="47"/>
  <c r="S100" i="47"/>
  <c r="Q100" i="47"/>
  <c r="O100" i="47"/>
  <c r="N100" i="47"/>
  <c r="L100" i="47"/>
  <c r="W91" i="47"/>
  <c r="X91" i="47" s="1"/>
  <c r="V91" i="47"/>
  <c r="S91" i="47"/>
  <c r="Q91" i="47"/>
  <c r="O91" i="47"/>
  <c r="N91" i="47"/>
  <c r="L91" i="47"/>
  <c r="W90" i="47"/>
  <c r="X90" i="47" s="1"/>
  <c r="V90" i="47"/>
  <c r="S90" i="47"/>
  <c r="Q90" i="47"/>
  <c r="U90" i="47" s="1"/>
  <c r="O90" i="47"/>
  <c r="N90" i="47"/>
  <c r="L90" i="47"/>
  <c r="W89" i="47"/>
  <c r="X89" i="47" s="1"/>
  <c r="V89" i="47"/>
  <c r="S89" i="47"/>
  <c r="Q89" i="47"/>
  <c r="O89" i="47"/>
  <c r="N89" i="47"/>
  <c r="L89" i="47"/>
  <c r="W88" i="47"/>
  <c r="X88" i="47" s="1"/>
  <c r="V88" i="47"/>
  <c r="S88" i="47"/>
  <c r="Q88" i="47"/>
  <c r="O88" i="47"/>
  <c r="N88" i="47"/>
  <c r="L88" i="47"/>
  <c r="W87" i="47"/>
  <c r="X87" i="47" s="1"/>
  <c r="V87" i="47"/>
  <c r="S87" i="47"/>
  <c r="Q87" i="47"/>
  <c r="O87" i="47"/>
  <c r="N87" i="47"/>
  <c r="L87" i="47"/>
  <c r="W86" i="47"/>
  <c r="X86" i="47" s="1"/>
  <c r="V86" i="47"/>
  <c r="S86" i="47"/>
  <c r="Q86" i="47"/>
  <c r="O86" i="47"/>
  <c r="N86" i="47"/>
  <c r="L86" i="47"/>
  <c r="W85" i="47"/>
  <c r="X85" i="47" s="1"/>
  <c r="V85" i="47"/>
  <c r="S85" i="47"/>
  <c r="Q85" i="47"/>
  <c r="O85" i="47"/>
  <c r="N85" i="47"/>
  <c r="L85" i="47"/>
  <c r="W84" i="47"/>
  <c r="X84" i="47" s="1"/>
  <c r="V84" i="47"/>
  <c r="S84" i="47"/>
  <c r="Q84" i="47"/>
  <c r="O84" i="47"/>
  <c r="N84" i="47"/>
  <c r="L84" i="47"/>
  <c r="W83" i="47"/>
  <c r="X83" i="47" s="1"/>
  <c r="V83" i="47"/>
  <c r="S83" i="47"/>
  <c r="Q83" i="47"/>
  <c r="O83" i="47"/>
  <c r="N83" i="47"/>
  <c r="L83" i="47"/>
  <c r="W82" i="47"/>
  <c r="X82" i="47" s="1"/>
  <c r="V82" i="47"/>
  <c r="S82" i="47"/>
  <c r="Q82" i="47"/>
  <c r="O82" i="47"/>
  <c r="N82" i="47"/>
  <c r="L82" i="47"/>
  <c r="X81" i="47"/>
  <c r="W81" i="47"/>
  <c r="V81" i="47"/>
  <c r="S81" i="47"/>
  <c r="Q81" i="47"/>
  <c r="O81" i="47"/>
  <c r="N81" i="47"/>
  <c r="L81" i="47"/>
  <c r="W80" i="47"/>
  <c r="X80" i="47" s="1"/>
  <c r="V80" i="47"/>
  <c r="S80" i="47"/>
  <c r="U80" i="47" s="1"/>
  <c r="Q80" i="47"/>
  <c r="O80" i="47"/>
  <c r="N80" i="47"/>
  <c r="L80" i="47"/>
  <c r="X78" i="47"/>
  <c r="V78" i="47"/>
  <c r="U78" i="47"/>
  <c r="O78" i="47"/>
  <c r="N78" i="47"/>
  <c r="L78" i="47"/>
  <c r="W74" i="47"/>
  <c r="X74" i="47" s="1"/>
  <c r="V74" i="47"/>
  <c r="S74" i="47"/>
  <c r="Q74" i="47"/>
  <c r="U74" i="47" s="1"/>
  <c r="O74" i="47"/>
  <c r="N74" i="47"/>
  <c r="L74" i="47"/>
  <c r="W70" i="47"/>
  <c r="X70" i="47" s="1"/>
  <c r="V70" i="47"/>
  <c r="Q70" i="47"/>
  <c r="U70" i="47" s="1"/>
  <c r="O70" i="47"/>
  <c r="N70" i="47"/>
  <c r="L70" i="47"/>
  <c r="W68" i="47"/>
  <c r="X68" i="47" s="1"/>
  <c r="V68" i="47"/>
  <c r="S68" i="47"/>
  <c r="Q68" i="47"/>
  <c r="O68" i="47"/>
  <c r="N68" i="47"/>
  <c r="L68" i="47"/>
  <c r="W67" i="47"/>
  <c r="X67" i="47" s="1"/>
  <c r="V67" i="47"/>
  <c r="S67" i="47"/>
  <c r="Q67" i="47"/>
  <c r="O67" i="47"/>
  <c r="N67" i="47"/>
  <c r="L67" i="47"/>
  <c r="W66" i="47"/>
  <c r="X66" i="47" s="1"/>
  <c r="V66" i="47"/>
  <c r="S66" i="47"/>
  <c r="Q66" i="47"/>
  <c r="O66" i="47"/>
  <c r="N66" i="47"/>
  <c r="L66" i="47"/>
  <c r="W65" i="47"/>
  <c r="X65" i="47" s="1"/>
  <c r="V65" i="47"/>
  <c r="S65" i="47"/>
  <c r="Q65" i="47"/>
  <c r="O65" i="47"/>
  <c r="N65" i="47"/>
  <c r="L65" i="47"/>
  <c r="W64" i="47"/>
  <c r="X64" i="47" s="1"/>
  <c r="V64" i="47"/>
  <c r="S64" i="47"/>
  <c r="Q64" i="47"/>
  <c r="O64" i="47"/>
  <c r="N64" i="47"/>
  <c r="L64" i="47"/>
  <c r="W61" i="47"/>
  <c r="X61" i="47" s="1"/>
  <c r="V61" i="47"/>
  <c r="S61" i="47"/>
  <c r="Q61" i="47"/>
  <c r="O61" i="47"/>
  <c r="N61" i="47"/>
  <c r="L61" i="47"/>
  <c r="W60" i="47"/>
  <c r="X60" i="47" s="1"/>
  <c r="V60" i="47"/>
  <c r="S60" i="47"/>
  <c r="Q60" i="47"/>
  <c r="O60" i="47"/>
  <c r="N60" i="47"/>
  <c r="L60" i="47"/>
  <c r="W59" i="47"/>
  <c r="X59" i="47" s="1"/>
  <c r="V59" i="47"/>
  <c r="S59" i="47"/>
  <c r="Q59" i="47"/>
  <c r="O59" i="47"/>
  <c r="N59" i="47"/>
  <c r="L59" i="47"/>
  <c r="W55" i="47"/>
  <c r="X55" i="47" s="1"/>
  <c r="V55" i="47"/>
  <c r="S55" i="47"/>
  <c r="Q55" i="47"/>
  <c r="U55" i="47" s="1"/>
  <c r="O55" i="47"/>
  <c r="N55" i="47"/>
  <c r="L55" i="47"/>
  <c r="W54" i="47"/>
  <c r="X54" i="47" s="1"/>
  <c r="V54" i="47"/>
  <c r="S54" i="47"/>
  <c r="Q54" i="47"/>
  <c r="O54" i="47"/>
  <c r="N54" i="47"/>
  <c r="L54" i="47"/>
  <c r="V51" i="47"/>
  <c r="S51" i="47"/>
  <c r="Q51" i="47"/>
  <c r="O51" i="47"/>
  <c r="N51" i="47"/>
  <c r="L51" i="47"/>
  <c r="V50" i="47"/>
  <c r="S50" i="47"/>
  <c r="Q50" i="47"/>
  <c r="O50" i="47"/>
  <c r="N50" i="47"/>
  <c r="L50" i="47"/>
  <c r="W46" i="47"/>
  <c r="X46" i="47" s="1"/>
  <c r="V46" i="47"/>
  <c r="S46" i="47"/>
  <c r="Q46" i="47"/>
  <c r="O46" i="47"/>
  <c r="N46" i="47"/>
  <c r="L46" i="47"/>
  <c r="W45" i="47"/>
  <c r="X45" i="47" s="1"/>
  <c r="V45" i="47"/>
  <c r="S45" i="47"/>
  <c r="Q45" i="47"/>
  <c r="O45" i="47"/>
  <c r="N45" i="47"/>
  <c r="L45" i="47"/>
  <c r="W44" i="47"/>
  <c r="X44" i="47" s="1"/>
  <c r="V44" i="47"/>
  <c r="S44" i="47"/>
  <c r="Q44" i="47"/>
  <c r="O44" i="47"/>
  <c r="N44" i="47"/>
  <c r="L44" i="47"/>
  <c r="W43" i="47"/>
  <c r="X43" i="47" s="1"/>
  <c r="V43" i="47"/>
  <c r="S43" i="47"/>
  <c r="Q43" i="47"/>
  <c r="O43" i="47"/>
  <c r="N43" i="47"/>
  <c r="L43" i="47"/>
  <c r="W42" i="47"/>
  <c r="X42" i="47" s="1"/>
  <c r="V42" i="47"/>
  <c r="S42" i="47"/>
  <c r="Q42" i="47"/>
  <c r="O42" i="47"/>
  <c r="N42" i="47"/>
  <c r="L42" i="47"/>
  <c r="W41" i="47"/>
  <c r="X41" i="47" s="1"/>
  <c r="V41" i="47"/>
  <c r="S41" i="47"/>
  <c r="Q41" i="47"/>
  <c r="O41" i="47"/>
  <c r="N41" i="47"/>
  <c r="L41" i="47"/>
  <c r="W40" i="47"/>
  <c r="X40" i="47" s="1"/>
  <c r="V40" i="47"/>
  <c r="S40" i="47"/>
  <c r="Q40" i="47"/>
  <c r="O40" i="47"/>
  <c r="N40" i="47"/>
  <c r="L40" i="47"/>
  <c r="W39" i="47"/>
  <c r="X39" i="47" s="1"/>
  <c r="V39" i="47"/>
  <c r="S39" i="47"/>
  <c r="Q39" i="47"/>
  <c r="O39" i="47"/>
  <c r="N39" i="47"/>
  <c r="L39" i="47"/>
  <c r="W35" i="47"/>
  <c r="X35" i="47" s="1"/>
  <c r="V35" i="47"/>
  <c r="S35" i="47"/>
  <c r="Q35" i="47"/>
  <c r="U35" i="47" s="1"/>
  <c r="O35" i="47"/>
  <c r="N35" i="47"/>
  <c r="L35" i="47"/>
  <c r="W34" i="47"/>
  <c r="X34" i="47" s="1"/>
  <c r="V34" i="47"/>
  <c r="S34" i="47"/>
  <c r="Q34" i="47"/>
  <c r="O34" i="47"/>
  <c r="N34" i="47"/>
  <c r="L34" i="47"/>
  <c r="W33" i="47"/>
  <c r="X33" i="47" s="1"/>
  <c r="V33" i="47"/>
  <c r="S33" i="47"/>
  <c r="Q33" i="47"/>
  <c r="O33" i="47"/>
  <c r="N33" i="47"/>
  <c r="L33" i="47"/>
  <c r="W14" i="47"/>
  <c r="X14" i="47" s="1"/>
  <c r="V14" i="47"/>
  <c r="S14" i="47"/>
  <c r="Q14" i="47"/>
  <c r="O14" i="47"/>
  <c r="N14" i="47"/>
  <c r="L14" i="47"/>
  <c r="W13" i="47"/>
  <c r="X13" i="47" s="1"/>
  <c r="V13" i="47"/>
  <c r="S13" i="47"/>
  <c r="Q13" i="47"/>
  <c r="O13" i="47"/>
  <c r="N13" i="47"/>
  <c r="L13" i="47"/>
  <c r="W12" i="47"/>
  <c r="X12" i="47" s="1"/>
  <c r="V12" i="47"/>
  <c r="S12" i="47"/>
  <c r="Q12" i="47"/>
  <c r="O12" i="47"/>
  <c r="N12" i="47"/>
  <c r="L12" i="47"/>
  <c r="W11" i="47"/>
  <c r="X11" i="47" s="1"/>
  <c r="V11" i="47"/>
  <c r="S11" i="47"/>
  <c r="Q11" i="47"/>
  <c r="O11" i="47"/>
  <c r="N11" i="47"/>
  <c r="L11" i="47"/>
  <c r="W28" i="47"/>
  <c r="X28" i="47" s="1"/>
  <c r="V28" i="47"/>
  <c r="S28" i="47"/>
  <c r="Q28" i="47"/>
  <c r="O28" i="47"/>
  <c r="N28" i="47"/>
  <c r="L28" i="47"/>
  <c r="W27" i="47"/>
  <c r="X27" i="47" s="1"/>
  <c r="V27" i="47"/>
  <c r="S27" i="47"/>
  <c r="Q27" i="47"/>
  <c r="O27" i="47"/>
  <c r="N27" i="47"/>
  <c r="L27" i="47"/>
  <c r="W26" i="47"/>
  <c r="X26" i="47" s="1"/>
  <c r="V26" i="47"/>
  <c r="S26" i="47"/>
  <c r="Q26" i="47"/>
  <c r="O26" i="47"/>
  <c r="N26" i="47"/>
  <c r="L26" i="47"/>
  <c r="W25" i="47"/>
  <c r="X25" i="47" s="1"/>
  <c r="V25" i="47"/>
  <c r="S25" i="47"/>
  <c r="Q25" i="47"/>
  <c r="O25" i="47"/>
  <c r="N25" i="47"/>
  <c r="L25" i="47"/>
  <c r="W24" i="47"/>
  <c r="X24" i="47" s="1"/>
  <c r="V24" i="47"/>
  <c r="S24" i="47"/>
  <c r="Q24" i="47"/>
  <c r="O24" i="47"/>
  <c r="N24" i="47"/>
  <c r="L24" i="47"/>
  <c r="X189" i="47"/>
  <c r="V189" i="47"/>
  <c r="S189" i="47"/>
  <c r="Q189" i="47"/>
  <c r="O189" i="47"/>
  <c r="N189" i="47"/>
  <c r="L189" i="47"/>
  <c r="X188" i="47"/>
  <c r="V188" i="47"/>
  <c r="S188" i="47"/>
  <c r="Q188" i="47"/>
  <c r="O188" i="47"/>
  <c r="N188" i="47"/>
  <c r="L188" i="47"/>
  <c r="W19" i="47"/>
  <c r="X19" i="47" s="1"/>
  <c r="V19" i="47"/>
  <c r="S19" i="47"/>
  <c r="Q19" i="47"/>
  <c r="O19" i="47"/>
  <c r="N19" i="47"/>
  <c r="L19" i="47"/>
  <c r="W18" i="47"/>
  <c r="X18" i="47" s="1"/>
  <c r="V18" i="47"/>
  <c r="S18" i="47"/>
  <c r="Q18" i="47"/>
  <c r="O18" i="47"/>
  <c r="N18" i="47"/>
  <c r="L18" i="47"/>
  <c r="W17" i="47"/>
  <c r="X17" i="47" s="1"/>
  <c r="V17" i="47"/>
  <c r="S17" i="47"/>
  <c r="Q17" i="47"/>
  <c r="O17" i="47"/>
  <c r="L17" i="47"/>
  <c r="M7" i="17"/>
  <c r="T11" i="7"/>
  <c r="T10" i="7"/>
  <c r="V12" i="7"/>
  <c r="S12" i="7"/>
  <c r="Q12" i="7"/>
  <c r="O12" i="7"/>
  <c r="L12" i="7"/>
  <c r="N12" i="7"/>
  <c r="T9" i="48"/>
  <c r="U9" i="48" s="1"/>
  <c r="U189" i="47" s="1"/>
  <c r="G9" i="48"/>
  <c r="G8" i="48"/>
  <c r="Q33" i="48"/>
  <c r="V10" i="48"/>
  <c r="S10" i="48"/>
  <c r="Q10" i="48"/>
  <c r="O10" i="48"/>
  <c r="N10" i="48"/>
  <c r="L10" i="48"/>
  <c r="I10" i="48"/>
  <c r="T8" i="48"/>
  <c r="V10" i="33"/>
  <c r="S10" i="33"/>
  <c r="Q10" i="33"/>
  <c r="O10" i="33"/>
  <c r="N10" i="33"/>
  <c r="L10" i="33"/>
  <c r="T10" i="30"/>
  <c r="V11" i="30"/>
  <c r="S11" i="30"/>
  <c r="Q11" i="30"/>
  <c r="O11" i="30"/>
  <c r="N11" i="30"/>
  <c r="L11" i="30"/>
  <c r="W10" i="41"/>
  <c r="V10" i="41"/>
  <c r="S10" i="41"/>
  <c r="Q10" i="41"/>
  <c r="O10" i="41"/>
  <c r="N10" i="41"/>
  <c r="L10" i="41"/>
  <c r="T9" i="41"/>
  <c r="U9" i="41" s="1"/>
  <c r="V12" i="25"/>
  <c r="S12" i="25"/>
  <c r="Q12" i="25"/>
  <c r="O12" i="25"/>
  <c r="N12" i="25"/>
  <c r="L12" i="25"/>
  <c r="U11" i="25"/>
  <c r="T10" i="25"/>
  <c r="U51" i="47" l="1"/>
  <c r="U106" i="47"/>
  <c r="U81" i="47"/>
  <c r="U183" i="47"/>
  <c r="U91" i="47"/>
  <c r="U131" i="47"/>
  <c r="U171" i="47"/>
  <c r="U11" i="47"/>
  <c r="U123" i="47"/>
  <c r="U135" i="47"/>
  <c r="U39" i="47"/>
  <c r="U204" i="47"/>
  <c r="U46" i="47"/>
  <c r="U137" i="47"/>
  <c r="U134" i="47"/>
  <c r="U122" i="47"/>
  <c r="U229" i="47"/>
  <c r="U264" i="47"/>
  <c r="U136" i="47"/>
  <c r="U82" i="47"/>
  <c r="U66" i="47"/>
  <c r="U43" i="47"/>
  <c r="U28" i="47"/>
  <c r="U103" i="47"/>
  <c r="U102" i="47"/>
  <c r="U101" i="47"/>
  <c r="W51" i="47"/>
  <c r="X51" i="47" s="1"/>
  <c r="U192" i="47"/>
  <c r="U146" i="47"/>
  <c r="U19" i="47"/>
  <c r="U208" i="47"/>
  <c r="U132" i="47"/>
  <c r="U138" i="47"/>
  <c r="U139" i="47"/>
  <c r="U113" i="47"/>
  <c r="U111" i="47"/>
  <c r="U120" i="47"/>
  <c r="U112" i="47"/>
  <c r="U118" i="47"/>
  <c r="U119" i="47"/>
  <c r="U127" i="47"/>
  <c r="U117" i="47"/>
  <c r="U125" i="47"/>
  <c r="U126" i="47"/>
  <c r="U121" i="47"/>
  <c r="U115" i="47"/>
  <c r="U124" i="47"/>
  <c r="U201" i="47"/>
  <c r="U210" i="47"/>
  <c r="U200" i="47"/>
  <c r="U205" i="47"/>
  <c r="U64" i="47"/>
  <c r="U68" i="47"/>
  <c r="U61" i="47"/>
  <c r="U60" i="47"/>
  <c r="U67" i="47"/>
  <c r="U65" i="47"/>
  <c r="U222" i="47"/>
  <c r="U230" i="47"/>
  <c r="U86" i="47"/>
  <c r="U87" i="47"/>
  <c r="U88" i="47"/>
  <c r="U83" i="47"/>
  <c r="U84" i="47"/>
  <c r="U33" i="47"/>
  <c r="U41" i="47"/>
  <c r="U26" i="47"/>
  <c r="U235" i="47"/>
  <c r="U178" i="47"/>
  <c r="U175" i="47"/>
  <c r="U13" i="47"/>
  <c r="U14" i="47"/>
  <c r="U50" i="47"/>
  <c r="U133" i="47"/>
  <c r="U147" i="47"/>
  <c r="U148" i="47"/>
  <c r="U209" i="47"/>
  <c r="U226" i="47"/>
  <c r="U116" i="47"/>
  <c r="U12" i="47"/>
  <c r="U114" i="47"/>
  <c r="U221" i="47"/>
  <c r="U89" i="47"/>
  <c r="U176" i="47"/>
  <c r="U18" i="47"/>
  <c r="U174" i="47"/>
  <c r="U17" i="47"/>
  <c r="U25" i="47"/>
  <c r="U54" i="47"/>
  <c r="U85" i="47"/>
  <c r="U173" i="47"/>
  <c r="U211" i="47"/>
  <c r="U34" i="47"/>
  <c r="U40" i="47"/>
  <c r="U59" i="47"/>
  <c r="U108" i="47"/>
  <c r="U109" i="47"/>
  <c r="U179" i="47"/>
  <c r="U180" i="47"/>
  <c r="U184" i="47"/>
  <c r="U185" i="47"/>
  <c r="U193" i="47"/>
  <c r="U206" i="47"/>
  <c r="U207" i="47"/>
  <c r="U220" i="47"/>
  <c r="U223" i="47"/>
  <c r="U224" i="47"/>
  <c r="U227" i="47"/>
  <c r="U228" i="47"/>
  <c r="U231" i="47"/>
  <c r="U232" i="47"/>
  <c r="U236" i="47"/>
  <c r="U237" i="47"/>
  <c r="U27" i="47"/>
  <c r="U44" i="47"/>
  <c r="U45" i="47"/>
  <c r="U100" i="47"/>
  <c r="U170" i="47"/>
  <c r="U24" i="47"/>
  <c r="U42" i="47"/>
  <c r="U104" i="47"/>
  <c r="U105" i="47"/>
  <c r="U169" i="47"/>
  <c r="U202" i="47"/>
  <c r="U203" i="47"/>
  <c r="U10" i="7"/>
  <c r="W192" i="47"/>
  <c r="X192" i="47" s="1"/>
  <c r="U11" i="7"/>
  <c r="T10" i="48"/>
  <c r="W189" i="47"/>
  <c r="U8" i="48"/>
  <c r="U188" i="47" s="1"/>
  <c r="W188" i="47"/>
  <c r="U10" i="30"/>
  <c r="W50" i="47"/>
  <c r="X50" i="47" s="1"/>
  <c r="U10" i="25"/>
  <c r="G9" i="15"/>
  <c r="G10" i="15"/>
  <c r="G11" i="15"/>
  <c r="G8" i="15"/>
  <c r="G8" i="13"/>
  <c r="G8" i="12"/>
  <c r="W10" i="48" l="1"/>
  <c r="G9" i="7"/>
  <c r="G10" i="7"/>
  <c r="G11" i="7"/>
  <c r="G8" i="7"/>
  <c r="G9" i="33" l="1"/>
  <c r="G8" i="33"/>
  <c r="G8" i="32"/>
  <c r="G8" i="31"/>
  <c r="G10" i="30"/>
  <c r="G9" i="30"/>
  <c r="G8" i="30"/>
  <c r="G9" i="41"/>
  <c r="G8" i="41"/>
  <c r="G9" i="25"/>
  <c r="G10" i="25"/>
  <c r="G11" i="25"/>
  <c r="G8" i="25"/>
  <c r="G235" i="47"/>
  <c r="G236" i="47"/>
  <c r="G237" i="47"/>
  <c r="G232" i="47"/>
  <c r="G220" i="47"/>
  <c r="G221" i="47"/>
  <c r="G222" i="47"/>
  <c r="G223" i="47"/>
  <c r="G224" i="47"/>
  <c r="G225" i="47"/>
  <c r="G226" i="47"/>
  <c r="G227" i="47"/>
  <c r="G228" i="47"/>
  <c r="G229" i="47"/>
  <c r="G230" i="47"/>
  <c r="G231" i="47"/>
  <c r="G200" i="47"/>
  <c r="G201" i="47"/>
  <c r="G202" i="47"/>
  <c r="G203" i="47"/>
  <c r="G204" i="47"/>
  <c r="G205" i="47"/>
  <c r="G206" i="47"/>
  <c r="G207" i="47"/>
  <c r="G208" i="47"/>
  <c r="G209" i="47"/>
  <c r="G210" i="47"/>
  <c r="G211" i="47"/>
  <c r="G192" i="47" l="1"/>
  <c r="G193" i="47"/>
  <c r="G189" i="47"/>
  <c r="G183" i="47" l="1"/>
  <c r="G184" i="47"/>
  <c r="G185" i="47"/>
  <c r="G169" i="47"/>
  <c r="G170" i="47"/>
  <c r="G171" i="47"/>
  <c r="G172" i="47"/>
  <c r="G173" i="47"/>
  <c r="G174" i="47"/>
  <c r="G175" i="47"/>
  <c r="G176" i="47"/>
  <c r="G177" i="47"/>
  <c r="G178" i="47"/>
  <c r="G179" i="47"/>
  <c r="G180" i="47"/>
  <c r="G146" i="47" l="1"/>
  <c r="G147" i="47"/>
  <c r="G148" i="47"/>
  <c r="L129" i="47"/>
  <c r="G127" i="47"/>
  <c r="G113" i="47"/>
  <c r="G114" i="47"/>
  <c r="G115" i="47"/>
  <c r="G116" i="47"/>
  <c r="G117" i="47"/>
  <c r="G118" i="47"/>
  <c r="G119" i="47"/>
  <c r="G121" i="47"/>
  <c r="G122" i="47"/>
  <c r="G123" i="47"/>
  <c r="G124" i="47"/>
  <c r="G125" i="47"/>
  <c r="G126" i="47"/>
  <c r="G100" i="47"/>
  <c r="G101" i="47"/>
  <c r="G103" i="47"/>
  <c r="G104" i="47"/>
  <c r="G105" i="47"/>
  <c r="G107" i="47"/>
  <c r="G108" i="47"/>
  <c r="G109" i="47"/>
  <c r="G81" i="47"/>
  <c r="G82" i="47"/>
  <c r="G83" i="47"/>
  <c r="G84" i="47"/>
  <c r="G85" i="47"/>
  <c r="G86" i="47"/>
  <c r="G87" i="47"/>
  <c r="G88" i="47"/>
  <c r="G89" i="47"/>
  <c r="G90" i="47"/>
  <c r="G91" i="47"/>
  <c r="G78" i="47"/>
  <c r="G74" i="47"/>
  <c r="G70" i="47"/>
  <c r="L63" i="47"/>
  <c r="G64" i="47"/>
  <c r="G65" i="47"/>
  <c r="G66" i="47"/>
  <c r="G67" i="47"/>
  <c r="G68" i="47"/>
  <c r="G59" i="47"/>
  <c r="G61" i="47"/>
  <c r="G54" i="47"/>
  <c r="G55" i="47"/>
  <c r="G50" i="47"/>
  <c r="G51" i="47"/>
  <c r="L38" i="47"/>
  <c r="G39" i="47"/>
  <c r="G40" i="47"/>
  <c r="G41" i="47"/>
  <c r="G42" i="47"/>
  <c r="G43" i="47"/>
  <c r="G44" i="47"/>
  <c r="G45" i="47"/>
  <c r="G46" i="47"/>
  <c r="G33" i="47"/>
  <c r="G34" i="47"/>
  <c r="G35" i="47"/>
  <c r="G24" i="47"/>
  <c r="G25" i="47"/>
  <c r="G26" i="47"/>
  <c r="G27" i="47"/>
  <c r="G28" i="47"/>
  <c r="G20" i="47"/>
  <c r="G17" i="47"/>
  <c r="G18" i="47"/>
  <c r="G19" i="47"/>
  <c r="L10" i="47"/>
  <c r="L15" i="47"/>
  <c r="G11" i="47"/>
  <c r="G12" i="47"/>
  <c r="G13" i="47"/>
  <c r="G14" i="47"/>
  <c r="I268" i="47"/>
  <c r="G266" i="47"/>
  <c r="G265" i="47"/>
  <c r="G264" i="47"/>
  <c r="G263" i="47"/>
  <c r="V262" i="47"/>
  <c r="S262" i="47"/>
  <c r="Q262" i="47"/>
  <c r="O262" i="47"/>
  <c r="N262" i="47"/>
  <c r="L262" i="47"/>
  <c r="G262" i="47"/>
  <c r="V258" i="47"/>
  <c r="S258" i="47"/>
  <c r="Q258" i="47"/>
  <c r="O258" i="47"/>
  <c r="N258" i="47"/>
  <c r="L258" i="47"/>
  <c r="V257" i="47"/>
  <c r="S257" i="47"/>
  <c r="Q257" i="47"/>
  <c r="O257" i="47"/>
  <c r="N257" i="47"/>
  <c r="L257" i="47"/>
  <c r="V256" i="47"/>
  <c r="S256" i="47"/>
  <c r="Q256" i="47"/>
  <c r="O256" i="47"/>
  <c r="N256" i="47"/>
  <c r="L256" i="47"/>
  <c r="V255" i="47"/>
  <c r="S255" i="47"/>
  <c r="Q255" i="47"/>
  <c r="O255" i="47"/>
  <c r="N255" i="47"/>
  <c r="L255" i="47"/>
  <c r="I252" i="47"/>
  <c r="V243" i="47"/>
  <c r="S243" i="47"/>
  <c r="Q243" i="47"/>
  <c r="O243" i="47"/>
  <c r="N243" i="47"/>
  <c r="L243" i="47"/>
  <c r="G243" i="47"/>
  <c r="V248" i="47"/>
  <c r="S248" i="47"/>
  <c r="Q248" i="47"/>
  <c r="O248" i="47"/>
  <c r="N248" i="47"/>
  <c r="L248" i="47"/>
  <c r="G248" i="47"/>
  <c r="V249" i="47"/>
  <c r="Q249" i="47"/>
  <c r="O249" i="47"/>
  <c r="L249" i="47"/>
  <c r="G249" i="47"/>
  <c r="V247" i="47"/>
  <c r="S247" i="47"/>
  <c r="Q247" i="47"/>
  <c r="O247" i="47"/>
  <c r="N247" i="47"/>
  <c r="L247" i="47"/>
  <c r="V251" i="47"/>
  <c r="S251" i="47"/>
  <c r="Q251" i="47"/>
  <c r="O251" i="47"/>
  <c r="N251" i="47"/>
  <c r="L251" i="47"/>
  <c r="V246" i="47"/>
  <c r="S246" i="47"/>
  <c r="Q246" i="47"/>
  <c r="O246" i="47"/>
  <c r="N246" i="47"/>
  <c r="L246" i="47"/>
  <c r="G246" i="47"/>
  <c r="V245" i="47"/>
  <c r="S245" i="47"/>
  <c r="Q245" i="47"/>
  <c r="O245" i="47"/>
  <c r="N245" i="47"/>
  <c r="L245" i="47"/>
  <c r="G245" i="47"/>
  <c r="V250" i="47"/>
  <c r="S250" i="47"/>
  <c r="T250" i="47" s="1"/>
  <c r="Q250" i="47"/>
  <c r="O250" i="47"/>
  <c r="N250" i="47"/>
  <c r="L250" i="47"/>
  <c r="G250" i="47"/>
  <c r="V244" i="47"/>
  <c r="S244" i="47"/>
  <c r="Q244" i="47"/>
  <c r="O244" i="47"/>
  <c r="N244" i="47"/>
  <c r="L244" i="47"/>
  <c r="G244" i="47"/>
  <c r="I240" i="47"/>
  <c r="V239" i="47"/>
  <c r="S239" i="47"/>
  <c r="Q239" i="47"/>
  <c r="O239" i="47"/>
  <c r="N239" i="47"/>
  <c r="L239" i="47"/>
  <c r="G239" i="47"/>
  <c r="V238" i="47"/>
  <c r="S238" i="47"/>
  <c r="O238" i="47"/>
  <c r="N238" i="47"/>
  <c r="L238" i="47"/>
  <c r="G238" i="47"/>
  <c r="V234" i="47"/>
  <c r="O234" i="47"/>
  <c r="N234" i="47"/>
  <c r="L234" i="47"/>
  <c r="G234" i="47"/>
  <c r="V233" i="47"/>
  <c r="O233" i="47"/>
  <c r="N233" i="47"/>
  <c r="L233" i="47"/>
  <c r="G233" i="47"/>
  <c r="V219" i="47"/>
  <c r="S219" i="47"/>
  <c r="Q219" i="47"/>
  <c r="O219" i="47"/>
  <c r="N219" i="47"/>
  <c r="L219" i="47"/>
  <c r="G219" i="47"/>
  <c r="V218" i="47"/>
  <c r="S218" i="47"/>
  <c r="Q218" i="47"/>
  <c r="O218" i="47"/>
  <c r="N218" i="47"/>
  <c r="L218" i="47"/>
  <c r="G218" i="47"/>
  <c r="I214" i="47"/>
  <c r="G213" i="47"/>
  <c r="V212" i="47"/>
  <c r="S212" i="47"/>
  <c r="Q212" i="47"/>
  <c r="O212" i="47"/>
  <c r="N212" i="47"/>
  <c r="L212" i="47"/>
  <c r="G212" i="47"/>
  <c r="V199" i="47"/>
  <c r="S199" i="47"/>
  <c r="O199" i="47"/>
  <c r="N199" i="47"/>
  <c r="L199" i="47"/>
  <c r="G199" i="47"/>
  <c r="V198" i="47"/>
  <c r="S198" i="47"/>
  <c r="O198" i="47"/>
  <c r="N198" i="47"/>
  <c r="L198" i="47"/>
  <c r="G198" i="47"/>
  <c r="I194" i="47"/>
  <c r="V191" i="47"/>
  <c r="S191" i="47"/>
  <c r="Q191" i="47"/>
  <c r="O191" i="47"/>
  <c r="N191" i="47"/>
  <c r="L191" i="47"/>
  <c r="G191" i="47"/>
  <c r="V190" i="47"/>
  <c r="S190" i="47"/>
  <c r="Q190" i="47"/>
  <c r="O190" i="47"/>
  <c r="N190" i="47"/>
  <c r="L190" i="47"/>
  <c r="G190" i="47"/>
  <c r="G188" i="47"/>
  <c r="V187" i="47"/>
  <c r="S187" i="47"/>
  <c r="Q187" i="47"/>
  <c r="O187" i="47"/>
  <c r="N187" i="47"/>
  <c r="L187" i="47"/>
  <c r="G187" i="47"/>
  <c r="V186" i="47"/>
  <c r="S186" i="47"/>
  <c r="O186" i="47"/>
  <c r="N186" i="47"/>
  <c r="L186" i="47"/>
  <c r="G186" i="47"/>
  <c r="V182" i="47"/>
  <c r="S182" i="47"/>
  <c r="Q182" i="47"/>
  <c r="O182" i="47"/>
  <c r="N182" i="47"/>
  <c r="L182" i="47"/>
  <c r="G182" i="47"/>
  <c r="G181" i="47"/>
  <c r="V168" i="47"/>
  <c r="S168" i="47"/>
  <c r="Q168" i="47"/>
  <c r="O168" i="47"/>
  <c r="N168" i="47"/>
  <c r="G168" i="47"/>
  <c r="V167" i="47"/>
  <c r="S167" i="47"/>
  <c r="Q167" i="47"/>
  <c r="O167" i="47"/>
  <c r="N167" i="47"/>
  <c r="L167" i="47"/>
  <c r="G167" i="47"/>
  <c r="V163" i="47"/>
  <c r="S163" i="47"/>
  <c r="O163" i="47"/>
  <c r="L163" i="47"/>
  <c r="I163" i="47"/>
  <c r="U162" i="47"/>
  <c r="Q163" i="47"/>
  <c r="N160" i="47"/>
  <c r="N163" i="47" s="1"/>
  <c r="I150" i="47"/>
  <c r="V145" i="47"/>
  <c r="S145" i="47"/>
  <c r="O145" i="47"/>
  <c r="N145" i="47"/>
  <c r="L145" i="47"/>
  <c r="G145" i="47"/>
  <c r="V144" i="47"/>
  <c r="S144" i="47"/>
  <c r="O144" i="47"/>
  <c r="N144" i="47"/>
  <c r="L144" i="47"/>
  <c r="G144" i="47"/>
  <c r="V143" i="47"/>
  <c r="S143" i="47"/>
  <c r="Q143" i="47"/>
  <c r="O143" i="47"/>
  <c r="N143" i="47"/>
  <c r="L143" i="47"/>
  <c r="G143" i="47"/>
  <c r="V142" i="47"/>
  <c r="S142" i="47"/>
  <c r="Q142" i="47"/>
  <c r="O142" i="47"/>
  <c r="N142" i="47"/>
  <c r="L142" i="47"/>
  <c r="G142" i="47"/>
  <c r="V141" i="47"/>
  <c r="S141" i="47"/>
  <c r="Q141" i="47"/>
  <c r="O141" i="47"/>
  <c r="N141" i="47"/>
  <c r="L141" i="47"/>
  <c r="G141" i="47"/>
  <c r="V140" i="47"/>
  <c r="S140" i="47"/>
  <c r="Q140" i="47"/>
  <c r="O140" i="47"/>
  <c r="N140" i="47"/>
  <c r="L140" i="47"/>
  <c r="G140" i="47"/>
  <c r="V130" i="47"/>
  <c r="S130" i="47"/>
  <c r="Q130" i="47"/>
  <c r="O130" i="47"/>
  <c r="N130" i="47"/>
  <c r="L130" i="47"/>
  <c r="V129" i="47"/>
  <c r="S129" i="47"/>
  <c r="Q129" i="47"/>
  <c r="O129" i="47"/>
  <c r="N129" i="47"/>
  <c r="V128" i="47"/>
  <c r="S128" i="47"/>
  <c r="Q128" i="47"/>
  <c r="O128" i="47"/>
  <c r="N128" i="47"/>
  <c r="L128" i="47"/>
  <c r="G128" i="47"/>
  <c r="G112" i="47"/>
  <c r="V110" i="47"/>
  <c r="S110" i="47"/>
  <c r="Q110" i="47"/>
  <c r="O110" i="47"/>
  <c r="N110" i="47"/>
  <c r="L110" i="47"/>
  <c r="G110" i="47"/>
  <c r="V99" i="47"/>
  <c r="S99" i="47"/>
  <c r="Q99" i="47"/>
  <c r="O99" i="47"/>
  <c r="N99" i="47"/>
  <c r="L99" i="47"/>
  <c r="G99" i="47"/>
  <c r="V98" i="47"/>
  <c r="Q98" i="47"/>
  <c r="O98" i="47"/>
  <c r="N98" i="47"/>
  <c r="L98" i="47"/>
  <c r="V97" i="47"/>
  <c r="S97" i="47"/>
  <c r="Q97" i="47"/>
  <c r="O97" i="47"/>
  <c r="N97" i="47"/>
  <c r="L97" i="47"/>
  <c r="G97" i="47"/>
  <c r="V96" i="47"/>
  <c r="S96" i="47"/>
  <c r="Q96" i="47"/>
  <c r="O96" i="47"/>
  <c r="N96" i="47"/>
  <c r="L96" i="47"/>
  <c r="G96" i="47"/>
  <c r="I92" i="47"/>
  <c r="G80" i="47"/>
  <c r="V79" i="47"/>
  <c r="S79" i="47"/>
  <c r="O79" i="47"/>
  <c r="N79" i="47"/>
  <c r="L79" i="47"/>
  <c r="G79" i="47"/>
  <c r="O77" i="47"/>
  <c r="N77" i="47"/>
  <c r="L77" i="47"/>
  <c r="G77" i="47"/>
  <c r="V76" i="47"/>
  <c r="S76" i="47"/>
  <c r="Q76" i="47"/>
  <c r="O76" i="47"/>
  <c r="N76" i="47"/>
  <c r="L76" i="47"/>
  <c r="G76" i="47"/>
  <c r="V75" i="47"/>
  <c r="S75" i="47"/>
  <c r="Q75" i="47"/>
  <c r="O75" i="47"/>
  <c r="N75" i="47"/>
  <c r="L75" i="47"/>
  <c r="G75" i="47"/>
  <c r="V73" i="47"/>
  <c r="S73" i="47"/>
  <c r="Q73" i="47"/>
  <c r="O73" i="47"/>
  <c r="N73" i="47"/>
  <c r="L73" i="47"/>
  <c r="G73" i="47"/>
  <c r="V72" i="47"/>
  <c r="S72" i="47"/>
  <c r="Q72" i="47"/>
  <c r="O72" i="47"/>
  <c r="N72" i="47"/>
  <c r="L72" i="47"/>
  <c r="G72" i="47"/>
  <c r="V69" i="47"/>
  <c r="Q69" i="47"/>
  <c r="O69" i="47"/>
  <c r="N69" i="47"/>
  <c r="L69" i="47"/>
  <c r="G69" i="47"/>
  <c r="V63" i="47"/>
  <c r="S63" i="47"/>
  <c r="Q63" i="47"/>
  <c r="O63" i="47"/>
  <c r="N63" i="47"/>
  <c r="G63" i="47"/>
  <c r="V62" i="47"/>
  <c r="S62" i="47"/>
  <c r="Q62" i="47"/>
  <c r="O62" i="47"/>
  <c r="L62" i="47"/>
  <c r="G62" i="47"/>
  <c r="W58" i="47"/>
  <c r="X58" i="47" s="1"/>
  <c r="V58" i="47"/>
  <c r="S58" i="47"/>
  <c r="Q58" i="47"/>
  <c r="O58" i="47"/>
  <c r="N58" i="47"/>
  <c r="L58" i="47"/>
  <c r="G58" i="47"/>
  <c r="V57" i="47"/>
  <c r="S57" i="47"/>
  <c r="Q57" i="47"/>
  <c r="O57" i="47"/>
  <c r="N57" i="47"/>
  <c r="L57" i="47"/>
  <c r="V56" i="47"/>
  <c r="S56" i="47"/>
  <c r="Q56" i="47"/>
  <c r="O56" i="47"/>
  <c r="L56" i="47"/>
  <c r="G56" i="47"/>
  <c r="V53" i="47"/>
  <c r="S53" i="47"/>
  <c r="O53" i="47"/>
  <c r="N53" i="47"/>
  <c r="L53" i="47"/>
  <c r="G53" i="47"/>
  <c r="V52" i="47"/>
  <c r="S52" i="47"/>
  <c r="O52" i="47"/>
  <c r="N52" i="47"/>
  <c r="L52" i="47"/>
  <c r="G52" i="47"/>
  <c r="V49" i="47"/>
  <c r="S49" i="47"/>
  <c r="O49" i="47"/>
  <c r="N49" i="47"/>
  <c r="L49" i="47"/>
  <c r="G49" i="47"/>
  <c r="V48" i="47"/>
  <c r="S48" i="47"/>
  <c r="O48" i="47"/>
  <c r="N48" i="47"/>
  <c r="L48" i="47"/>
  <c r="G48" i="47"/>
  <c r="V47" i="47"/>
  <c r="S47" i="47"/>
  <c r="Q47" i="47"/>
  <c r="O47" i="47"/>
  <c r="N47" i="47"/>
  <c r="L47" i="47"/>
  <c r="G47" i="47"/>
  <c r="V38" i="47"/>
  <c r="S38" i="47"/>
  <c r="Q38" i="47"/>
  <c r="O38" i="47"/>
  <c r="N38" i="47"/>
  <c r="G38" i="47"/>
  <c r="V37" i="47"/>
  <c r="S37" i="47"/>
  <c r="Q37" i="47"/>
  <c r="O37" i="47"/>
  <c r="L37" i="47"/>
  <c r="G37" i="47"/>
  <c r="V36" i="47"/>
  <c r="S36" i="47"/>
  <c r="O36" i="47"/>
  <c r="N36" i="47"/>
  <c r="L36" i="47"/>
  <c r="G36" i="47"/>
  <c r="V32" i="47"/>
  <c r="S32" i="47"/>
  <c r="Q32" i="47"/>
  <c r="O32" i="47"/>
  <c r="N32" i="47"/>
  <c r="L32" i="47"/>
  <c r="G32" i="47"/>
  <c r="V31" i="47"/>
  <c r="S31" i="47"/>
  <c r="Q31" i="47"/>
  <c r="O31" i="47"/>
  <c r="N31" i="47"/>
  <c r="L31" i="47"/>
  <c r="G31" i="47"/>
  <c r="V30" i="47"/>
  <c r="S30" i="47"/>
  <c r="Q30" i="47"/>
  <c r="O30" i="47"/>
  <c r="N30" i="47"/>
  <c r="L30" i="47"/>
  <c r="G30" i="47"/>
  <c r="V29" i="47"/>
  <c r="S29" i="47"/>
  <c r="Q29" i="47"/>
  <c r="O29" i="47"/>
  <c r="N29" i="47"/>
  <c r="L29" i="47"/>
  <c r="G29" i="47"/>
  <c r="V23" i="47"/>
  <c r="S23" i="47"/>
  <c r="Q23" i="47"/>
  <c r="O23" i="47"/>
  <c r="N23" i="47"/>
  <c r="L23" i="47"/>
  <c r="G23" i="47"/>
  <c r="V22" i="47"/>
  <c r="S22" i="47"/>
  <c r="Q22" i="47"/>
  <c r="O22" i="47"/>
  <c r="N22" i="47"/>
  <c r="L22" i="47"/>
  <c r="G22" i="47"/>
  <c r="V21" i="47"/>
  <c r="S21" i="47"/>
  <c r="Q21" i="47"/>
  <c r="O21" i="47"/>
  <c r="N21" i="47"/>
  <c r="L21" i="47"/>
  <c r="G21" i="47"/>
  <c r="V16" i="47"/>
  <c r="S16" i="47"/>
  <c r="O16" i="47"/>
  <c r="N16" i="47"/>
  <c r="L16" i="47"/>
  <c r="G16" i="47"/>
  <c r="W15" i="47"/>
  <c r="X15" i="47" s="1"/>
  <c r="V15" i="47"/>
  <c r="O15" i="47"/>
  <c r="G15" i="47"/>
  <c r="V10" i="47"/>
  <c r="S10" i="47"/>
  <c r="Q10" i="47"/>
  <c r="O10" i="47"/>
  <c r="N10" i="47"/>
  <c r="G10" i="47"/>
  <c r="W9" i="47"/>
  <c r="X9" i="47" s="1"/>
  <c r="V9" i="47"/>
  <c r="S9" i="47"/>
  <c r="O9" i="47"/>
  <c r="N9" i="47"/>
  <c r="L9" i="47"/>
  <c r="G9" i="47"/>
  <c r="W8" i="47"/>
  <c r="X8" i="47" s="1"/>
  <c r="V8" i="47"/>
  <c r="S8" i="47"/>
  <c r="O8" i="47"/>
  <c r="N8" i="47"/>
  <c r="L8" i="47"/>
  <c r="G8" i="47"/>
  <c r="W7" i="47"/>
  <c r="V7" i="47"/>
  <c r="S7" i="47"/>
  <c r="O7" i="47"/>
  <c r="N7" i="47"/>
  <c r="L7" i="47"/>
  <c r="G7" i="47"/>
  <c r="S259" i="47" l="1"/>
  <c r="N252" i="47"/>
  <c r="O150" i="47"/>
  <c r="N150" i="47"/>
  <c r="Q252" i="47"/>
  <c r="O252" i="47"/>
  <c r="V252" i="47"/>
  <c r="L252" i="47"/>
  <c r="U63" i="47"/>
  <c r="U21" i="47"/>
  <c r="U38" i="47"/>
  <c r="U246" i="47"/>
  <c r="U251" i="47"/>
  <c r="U30" i="47"/>
  <c r="U130" i="47"/>
  <c r="U143" i="47"/>
  <c r="U181" i="47"/>
  <c r="U250" i="47"/>
  <c r="U263" i="47"/>
  <c r="U22" i="47"/>
  <c r="U31" i="47"/>
  <c r="N259" i="47"/>
  <c r="U257" i="47"/>
  <c r="U29" i="47"/>
  <c r="U37" i="47"/>
  <c r="U58" i="47"/>
  <c r="U62" i="47"/>
  <c r="U142" i="47"/>
  <c r="U168" i="47"/>
  <c r="U187" i="47"/>
  <c r="U213" i="47"/>
  <c r="U69" i="47"/>
  <c r="U76" i="47"/>
  <c r="U128" i="47"/>
  <c r="U73" i="47"/>
  <c r="U110" i="47"/>
  <c r="U140" i="47"/>
  <c r="U75" i="47"/>
  <c r="U245" i="47"/>
  <c r="L92" i="47"/>
  <c r="V259" i="47"/>
  <c r="U258" i="47"/>
  <c r="U10" i="47"/>
  <c r="U56" i="47"/>
  <c r="U57" i="47"/>
  <c r="U72" i="47"/>
  <c r="U96" i="47"/>
  <c r="U98" i="47"/>
  <c r="U99" i="47"/>
  <c r="U167" i="47"/>
  <c r="U191" i="47"/>
  <c r="N214" i="47"/>
  <c r="V214" i="47"/>
  <c r="U212" i="47"/>
  <c r="L240" i="47"/>
  <c r="U219" i="47"/>
  <c r="U239" i="47"/>
  <c r="U255" i="47"/>
  <c r="S194" i="47"/>
  <c r="O214" i="47"/>
  <c r="V240" i="47"/>
  <c r="O92" i="47"/>
  <c r="N92" i="47"/>
  <c r="L150" i="47"/>
  <c r="N194" i="47"/>
  <c r="V194" i="47"/>
  <c r="O240" i="47"/>
  <c r="U248" i="47"/>
  <c r="L259" i="47"/>
  <c r="U256" i="47"/>
  <c r="O268" i="47"/>
  <c r="V268" i="47"/>
  <c r="U160" i="47"/>
  <c r="N240" i="47"/>
  <c r="N268" i="47"/>
  <c r="U23" i="47"/>
  <c r="U32" i="47"/>
  <c r="U47" i="47"/>
  <c r="V150" i="47"/>
  <c r="U141" i="47"/>
  <c r="O194" i="47"/>
  <c r="U182" i="47"/>
  <c r="U190" i="47"/>
  <c r="L214" i="47"/>
  <c r="S214" i="47"/>
  <c r="U218" i="47"/>
  <c r="U238" i="47"/>
  <c r="U247" i="47"/>
  <c r="U262" i="47"/>
  <c r="O259" i="47"/>
  <c r="U97" i="47"/>
  <c r="X161" i="47"/>
  <c r="U161" i="47"/>
  <c r="L268" i="47"/>
  <c r="X7" i="47"/>
  <c r="Q268" i="47"/>
  <c r="Q259" i="47"/>
  <c r="Q44" i="25"/>
  <c r="N270" i="47" l="1"/>
  <c r="O270" i="47"/>
  <c r="U243" i="47"/>
  <c r="T163" i="47"/>
  <c r="U163" i="47" s="1"/>
  <c r="X160" i="47"/>
  <c r="X163" i="47" s="1"/>
  <c r="T259" i="47"/>
  <c r="U244" i="47"/>
  <c r="U129" i="47"/>
  <c r="W163" i="47" l="1"/>
  <c r="E24" i="46" l="1"/>
  <c r="E20" i="46" l="1"/>
  <c r="O114" i="17" l="1"/>
  <c r="O83" i="17"/>
  <c r="T20" i="17"/>
  <c r="J12" i="43" l="1"/>
  <c r="L33" i="43"/>
  <c r="G83" i="17" l="1"/>
  <c r="G82" i="17"/>
  <c r="R113" i="17"/>
  <c r="Y13" i="17"/>
  <c r="E33" i="46"/>
  <c r="E38" i="46" l="1"/>
  <c r="B45" i="46" l="1"/>
  <c r="C33" i="46"/>
  <c r="E25" i="46"/>
  <c r="E22" i="46"/>
  <c r="E17" i="46"/>
  <c r="C50" i="46" l="1"/>
  <c r="D50" i="46" s="1"/>
  <c r="X12" i="17" l="1"/>
  <c r="Y12" i="17" s="1"/>
  <c r="W16" i="47"/>
  <c r="X16" i="47" s="1"/>
  <c r="W56" i="47"/>
  <c r="X56" i="47" s="1"/>
  <c r="W32" i="47" l="1"/>
  <c r="X32" i="47" s="1"/>
  <c r="X9" i="17"/>
  <c r="Y9" i="17" s="1"/>
  <c r="X8" i="17"/>
  <c r="Y8" i="17" s="1"/>
  <c r="X7" i="17"/>
  <c r="Y7" i="17" s="1"/>
  <c r="M14" i="17" l="1"/>
  <c r="K54" i="17" l="1"/>
  <c r="K55" i="17"/>
  <c r="K53" i="17"/>
  <c r="O54" i="17"/>
  <c r="O55" i="17"/>
  <c r="P54" i="17"/>
  <c r="P55" i="17"/>
  <c r="M55" i="17"/>
  <c r="M54" i="17"/>
  <c r="W73" i="17" l="1"/>
  <c r="T73" i="17"/>
  <c r="T80" i="17" l="1"/>
  <c r="R80" i="17"/>
  <c r="T79" i="17"/>
  <c r="I59" i="43"/>
  <c r="H59" i="43"/>
  <c r="W83" i="17" l="1"/>
  <c r="T83" i="17"/>
  <c r="P83" i="17"/>
  <c r="K83" i="17"/>
  <c r="M83" i="17"/>
  <c r="R83" i="17" l="1"/>
  <c r="U83" i="17" l="1"/>
  <c r="V83" i="17" s="1"/>
  <c r="X83" i="17" l="1"/>
  <c r="Y83" i="17" s="1"/>
  <c r="K7" i="43" l="1"/>
  <c r="K10" i="43" s="1"/>
  <c r="J55" i="43"/>
  <c r="J57" i="43"/>
  <c r="J59" i="43" s="1"/>
  <c r="K57" i="43" l="1"/>
  <c r="K59" i="43" l="1"/>
  <c r="L57" i="43"/>
  <c r="L59" i="43" s="1"/>
  <c r="K43" i="43"/>
  <c r="K46" i="43" s="1"/>
  <c r="J43" i="43"/>
  <c r="J46" i="43" s="1"/>
  <c r="L46" i="43"/>
  <c r="L38" i="43"/>
  <c r="L34" i="43"/>
  <c r="L28" i="43"/>
  <c r="L7" i="43"/>
  <c r="K38" i="43"/>
  <c r="K34" i="43"/>
  <c r="K28" i="43"/>
  <c r="J38" i="43"/>
  <c r="J34" i="43"/>
  <c r="J28" i="43"/>
  <c r="J7" i="43"/>
  <c r="J10" i="43" s="1"/>
  <c r="K13" i="43" l="1"/>
  <c r="K14" i="43" s="1"/>
  <c r="K15" i="43" s="1"/>
  <c r="K48" i="43"/>
  <c r="J13" i="43"/>
  <c r="J14" i="43" s="1"/>
  <c r="J48" i="43"/>
  <c r="W122" i="17" l="1"/>
  <c r="W121" i="17"/>
  <c r="W120" i="17"/>
  <c r="W119" i="17"/>
  <c r="T8" i="15"/>
  <c r="X119" i="17" s="1"/>
  <c r="Y119" i="17" s="1"/>
  <c r="T11" i="15"/>
  <c r="T10" i="15"/>
  <c r="W257" i="47" s="1"/>
  <c r="X257" i="47" s="1"/>
  <c r="T9" i="15"/>
  <c r="T122" i="17"/>
  <c r="T121" i="17"/>
  <c r="T120" i="17"/>
  <c r="T119" i="17"/>
  <c r="R122" i="17"/>
  <c r="R121" i="17"/>
  <c r="R120" i="17"/>
  <c r="R119" i="17"/>
  <c r="W130" i="17"/>
  <c r="W129" i="17"/>
  <c r="W128" i="17"/>
  <c r="W127" i="17"/>
  <c r="W126" i="17"/>
  <c r="W111" i="17"/>
  <c r="W112" i="17"/>
  <c r="W115" i="17"/>
  <c r="W114" i="17"/>
  <c r="R114" i="17"/>
  <c r="W113" i="17"/>
  <c r="W110" i="17"/>
  <c r="W109" i="17"/>
  <c r="W108" i="17"/>
  <c r="W107" i="17"/>
  <c r="W103" i="17"/>
  <c r="W102" i="17"/>
  <c r="W101" i="17"/>
  <c r="W100" i="17"/>
  <c r="W99" i="17"/>
  <c r="W98" i="17"/>
  <c r="W93" i="17"/>
  <c r="W92" i="17"/>
  <c r="W91" i="17"/>
  <c r="W90" i="17"/>
  <c r="W85" i="17"/>
  <c r="W84" i="17"/>
  <c r="W82" i="17"/>
  <c r="W81" i="17"/>
  <c r="W80" i="17"/>
  <c r="X79" i="17"/>
  <c r="Y79" i="17" s="1"/>
  <c r="W79" i="17"/>
  <c r="W78" i="17"/>
  <c r="W77" i="17"/>
  <c r="U120" i="17" l="1"/>
  <c r="U119" i="17"/>
  <c r="U8" i="15"/>
  <c r="U9" i="15"/>
  <c r="U121" i="17"/>
  <c r="U11" i="15"/>
  <c r="W12" i="15"/>
  <c r="U122" i="17"/>
  <c r="X121" i="17"/>
  <c r="Y121" i="17" s="1"/>
  <c r="U10" i="15"/>
  <c r="W255" i="47"/>
  <c r="W86" i="17"/>
  <c r="U72" i="17"/>
  <c r="V72" i="17" s="1"/>
  <c r="W123" i="17"/>
  <c r="W132" i="17"/>
  <c r="M131" i="17"/>
  <c r="U123" i="17" l="1"/>
  <c r="W256" i="47"/>
  <c r="X256" i="47" s="1"/>
  <c r="X120" i="17"/>
  <c r="W258" i="47"/>
  <c r="X258" i="47" s="1"/>
  <c r="X122" i="17"/>
  <c r="Y122" i="17" s="1"/>
  <c r="X255" i="47"/>
  <c r="W259" i="47"/>
  <c r="X259" i="47" l="1"/>
  <c r="Y120" i="17"/>
  <c r="Y123" i="17" s="1"/>
  <c r="X123" i="17"/>
  <c r="Q234" i="47"/>
  <c r="Q240" i="47" s="1"/>
  <c r="Q41" i="12"/>
  <c r="Q27" i="12"/>
  <c r="V9" i="12"/>
  <c r="S9" i="12"/>
  <c r="Q9" i="12"/>
  <c r="O9" i="12"/>
  <c r="N9" i="12"/>
  <c r="L9" i="12"/>
  <c r="I9" i="12"/>
  <c r="T8" i="12"/>
  <c r="T9" i="12" l="1"/>
  <c r="U233" i="47"/>
  <c r="U8" i="12"/>
  <c r="W238" i="47" l="1"/>
  <c r="X238" i="47" s="1"/>
  <c r="X102" i="17"/>
  <c r="Y102" i="17" s="1"/>
  <c r="W9" i="12"/>
  <c r="X32" i="17" l="1"/>
  <c r="Y32" i="17" s="1"/>
  <c r="X30" i="17"/>
  <c r="Y30" i="17" s="1"/>
  <c r="X20" i="17"/>
  <c r="Y20" i="17" s="1"/>
  <c r="X11" i="17"/>
  <c r="Y11" i="17" s="1"/>
  <c r="G59" i="43"/>
  <c r="F59" i="43"/>
  <c r="E59" i="43"/>
  <c r="D59" i="43"/>
  <c r="C59" i="43"/>
  <c r="B59" i="43"/>
  <c r="I46" i="43"/>
  <c r="G46" i="43"/>
  <c r="F46" i="43"/>
  <c r="E46" i="43"/>
  <c r="D46" i="43"/>
  <c r="C46" i="43"/>
  <c r="B46" i="43"/>
  <c r="H45" i="43"/>
  <c r="H43" i="43"/>
  <c r="I38" i="43"/>
  <c r="H38" i="43"/>
  <c r="G38" i="43"/>
  <c r="F38" i="43"/>
  <c r="E38" i="43"/>
  <c r="D38" i="43"/>
  <c r="C38" i="43"/>
  <c r="B38" i="43"/>
  <c r="I34" i="43"/>
  <c r="E34" i="43"/>
  <c r="C34" i="43"/>
  <c r="B34" i="43"/>
  <c r="H33" i="43"/>
  <c r="G33" i="43"/>
  <c r="G34" i="43" s="1"/>
  <c r="F33" i="43"/>
  <c r="F34" i="43" s="1"/>
  <c r="D33" i="43"/>
  <c r="H32" i="43"/>
  <c r="H34" i="43" s="1"/>
  <c r="D32" i="43"/>
  <c r="D34" i="43" s="1"/>
  <c r="I28" i="43"/>
  <c r="H28" i="43"/>
  <c r="G28" i="43"/>
  <c r="F28" i="43"/>
  <c r="F12" i="43" s="1"/>
  <c r="E28" i="43"/>
  <c r="D28" i="43"/>
  <c r="C28" i="43"/>
  <c r="B28" i="43"/>
  <c r="H15" i="43"/>
  <c r="E15" i="43"/>
  <c r="D15" i="43"/>
  <c r="I7" i="43"/>
  <c r="I10" i="43" s="1"/>
  <c r="H7" i="43"/>
  <c r="H10" i="43" s="1"/>
  <c r="H13" i="43" s="1"/>
  <c r="H14" i="43" s="1"/>
  <c r="G7" i="43"/>
  <c r="G10" i="43" s="1"/>
  <c r="F7" i="43"/>
  <c r="F10" i="43" s="1"/>
  <c r="E7" i="43"/>
  <c r="E10" i="43" s="1"/>
  <c r="E13" i="43" s="1"/>
  <c r="E14" i="43" s="1"/>
  <c r="D7" i="43"/>
  <c r="D10" i="43" s="1"/>
  <c r="D13" i="43" s="1"/>
  <c r="D14" i="43" s="1"/>
  <c r="C7" i="43"/>
  <c r="C10" i="43" s="1"/>
  <c r="C13" i="43" s="1"/>
  <c r="C14" i="43" s="1"/>
  <c r="B7" i="43"/>
  <c r="B10" i="43" s="1"/>
  <c r="B13" i="43" s="1"/>
  <c r="B14" i="43" s="1"/>
  <c r="E48" i="43" l="1"/>
  <c r="H46" i="43"/>
  <c r="I13" i="43"/>
  <c r="I14" i="43" s="1"/>
  <c r="B48" i="43"/>
  <c r="C48" i="43"/>
  <c r="G48" i="43"/>
  <c r="G49" i="43" s="1"/>
  <c r="G50" i="43" s="1"/>
  <c r="F13" i="43"/>
  <c r="F14" i="43" s="1"/>
  <c r="G12" i="43"/>
  <c r="G13" i="43" s="1"/>
  <c r="G14" i="43" s="1"/>
  <c r="F48" i="43"/>
  <c r="F49" i="43" s="1"/>
  <c r="F50" i="43" s="1"/>
  <c r="H48" i="43"/>
  <c r="J49" i="43" s="1"/>
  <c r="J50" i="43" s="1"/>
  <c r="D48" i="43"/>
  <c r="I48" i="43"/>
  <c r="C49" i="43" l="1"/>
  <c r="C50" i="43" s="1"/>
  <c r="I49" i="43"/>
  <c r="I50" i="43" s="1"/>
  <c r="K49" i="43"/>
  <c r="K50" i="43" s="1"/>
  <c r="D49" i="43"/>
  <c r="D50" i="43" s="1"/>
  <c r="E49" i="43"/>
  <c r="E50" i="43" s="1"/>
  <c r="W187" i="47" l="1"/>
  <c r="X187" i="47" s="1"/>
  <c r="X82" i="17"/>
  <c r="Y82" i="17" s="1"/>
  <c r="Q186" i="47"/>
  <c r="Q194" i="47" l="1"/>
  <c r="U186" i="47" l="1"/>
  <c r="T194" i="47"/>
  <c r="U194" i="47" s="1"/>
  <c r="W186" i="47"/>
  <c r="X186" i="47" s="1"/>
  <c r="X81" i="17"/>
  <c r="Y81" i="17" s="1"/>
  <c r="W79" i="47" l="1"/>
  <c r="X79" i="47" l="1"/>
  <c r="Q79" i="47"/>
  <c r="X42" i="17"/>
  <c r="X41" i="17"/>
  <c r="Y41" i="17" s="1"/>
  <c r="Q52" i="47" l="1"/>
  <c r="U52" i="47" s="1"/>
  <c r="W53" i="47" l="1"/>
  <c r="X53" i="47" s="1"/>
  <c r="Q53" i="47"/>
  <c r="U53" i="47" s="1"/>
  <c r="U79" i="47"/>
  <c r="W52" i="47" l="1"/>
  <c r="X52" i="47" s="1"/>
  <c r="X28" i="17"/>
  <c r="Y28" i="17" s="1"/>
  <c r="X29" i="17"/>
  <c r="Y29" i="17" s="1"/>
  <c r="W47" i="47" l="1"/>
  <c r="X47" i="47" s="1"/>
  <c r="X25" i="17"/>
  <c r="Y25" i="17" s="1"/>
  <c r="Q16" i="47"/>
  <c r="U16" i="47" s="1"/>
  <c r="S15" i="47"/>
  <c r="U15" i="47" l="1"/>
  <c r="T11" i="17"/>
  <c r="Q9" i="47" l="1"/>
  <c r="W10" i="47" l="1"/>
  <c r="Q7" i="47"/>
  <c r="T7" i="47" s="1"/>
  <c r="U7" i="47" s="1"/>
  <c r="Q8" i="47" l="1"/>
  <c r="U8" i="47" s="1"/>
  <c r="X10" i="47"/>
  <c r="U9" i="47"/>
  <c r="X10" i="17"/>
  <c r="Y10" i="17" s="1"/>
  <c r="Q30" i="25" l="1"/>
  <c r="Q48" i="47" s="1"/>
  <c r="U48" i="47" s="1"/>
  <c r="M12" i="25"/>
  <c r="K12" i="25"/>
  <c r="I12" i="25"/>
  <c r="T9" i="25" l="1"/>
  <c r="U9" i="25" s="1"/>
  <c r="Q49" i="47"/>
  <c r="U49" i="47" s="1"/>
  <c r="T12" i="25" l="1"/>
  <c r="X26" i="17"/>
  <c r="Y26" i="17" s="1"/>
  <c r="U8" i="25"/>
  <c r="U12" i="25" s="1"/>
  <c r="W48" i="47" l="1"/>
  <c r="X48" i="47" s="1"/>
  <c r="W12" i="25"/>
  <c r="X27" i="17"/>
  <c r="Y27" i="17" s="1"/>
  <c r="W49" i="47"/>
  <c r="X49" i="47" s="1"/>
  <c r="W143" i="47" l="1"/>
  <c r="X143" i="47" s="1"/>
  <c r="X59" i="17"/>
  <c r="Y59" i="17" s="1"/>
  <c r="W142" i="47" l="1"/>
  <c r="X142" i="47" s="1"/>
  <c r="X58" i="17"/>
  <c r="Y58" i="17" s="1"/>
  <c r="X55" i="17" l="1"/>
  <c r="Y55" i="17" s="1"/>
  <c r="W130" i="47"/>
  <c r="X130" i="47" s="1"/>
  <c r="X54" i="17"/>
  <c r="Y54" i="17" s="1"/>
  <c r="W129" i="47"/>
  <c r="X129" i="47" s="1"/>
  <c r="X53" i="17" l="1"/>
  <c r="W128" i="47"/>
  <c r="X128" i="47" s="1"/>
  <c r="X52" i="17" l="1"/>
  <c r="Y52" i="17" s="1"/>
  <c r="X51" i="17" l="1"/>
  <c r="Y51" i="17" s="1"/>
  <c r="Q43" i="7"/>
  <c r="Q30" i="7"/>
  <c r="I12" i="7"/>
  <c r="T9" i="7"/>
  <c r="T8" i="7"/>
  <c r="T12" i="7" l="1"/>
  <c r="X85" i="17"/>
  <c r="Y85" i="17" s="1"/>
  <c r="W191" i="47"/>
  <c r="X191" i="47" s="1"/>
  <c r="W12" i="7"/>
  <c r="U8" i="7"/>
  <c r="U9" i="7"/>
  <c r="X213" i="47" l="1"/>
  <c r="X93" i="17"/>
  <c r="Y93" i="17" s="1"/>
  <c r="W212" i="47"/>
  <c r="X212" i="47" s="1"/>
  <c r="X92" i="17"/>
  <c r="Y92" i="17" s="1"/>
  <c r="X84" i="17"/>
  <c r="Y84" i="17" s="1"/>
  <c r="W190" i="47"/>
  <c r="X190" i="47" s="1"/>
  <c r="Q144" i="47"/>
  <c r="Q150" i="47" l="1"/>
  <c r="Q145" i="47"/>
  <c r="U145" i="47" s="1"/>
  <c r="X60" i="17"/>
  <c r="Y60" i="17" s="1"/>
  <c r="W144" i="47"/>
  <c r="X144" i="47" l="1"/>
  <c r="U144" i="47"/>
  <c r="X61" i="17"/>
  <c r="Y61" i="17" s="1"/>
  <c r="W145" i="47"/>
  <c r="X145" i="47" s="1"/>
  <c r="Q36" i="41"/>
  <c r="I10" i="41"/>
  <c r="T8" i="41"/>
  <c r="T10" i="41" s="1"/>
  <c r="U150" i="47" l="1"/>
  <c r="U8" i="41"/>
  <c r="X35" i="17" l="1"/>
  <c r="Y35" i="17" s="1"/>
  <c r="W69" i="47"/>
  <c r="X69" i="47" s="1"/>
  <c r="Q41" i="30"/>
  <c r="Q29" i="30"/>
  <c r="I11" i="30"/>
  <c r="T9" i="30"/>
  <c r="T8" i="30"/>
  <c r="T11" i="30" l="1"/>
  <c r="X37" i="17"/>
  <c r="Y37" i="17" s="1"/>
  <c r="W73" i="47"/>
  <c r="X73" i="47" s="1"/>
  <c r="U8" i="30"/>
  <c r="U9" i="30"/>
  <c r="X36" i="17" l="1"/>
  <c r="Y36" i="17" s="1"/>
  <c r="W11" i="30"/>
  <c r="W72" i="47"/>
  <c r="X72" i="47" s="1"/>
  <c r="Q41" i="31"/>
  <c r="Q27" i="31"/>
  <c r="V9" i="31"/>
  <c r="S9" i="31"/>
  <c r="Q9" i="31"/>
  <c r="O9" i="31"/>
  <c r="N9" i="31"/>
  <c r="L9" i="31"/>
  <c r="I9" i="31"/>
  <c r="T8" i="31"/>
  <c r="T9" i="31" l="1"/>
  <c r="U8" i="31"/>
  <c r="W9" i="31"/>
  <c r="W75" i="47" l="1"/>
  <c r="X75" i="47" s="1"/>
  <c r="X38" i="17"/>
  <c r="Y38" i="17" s="1"/>
  <c r="Q198" i="47" l="1"/>
  <c r="Q199" i="47"/>
  <c r="U199" i="47" s="1"/>
  <c r="X99" i="17" l="1"/>
  <c r="Y99" i="17" s="1"/>
  <c r="W219" i="47"/>
  <c r="X219" i="47" s="1"/>
  <c r="X91" i="17"/>
  <c r="Y91" i="17" s="1"/>
  <c r="W199" i="47"/>
  <c r="X199" i="47" s="1"/>
  <c r="U198" i="47"/>
  <c r="T214" i="47"/>
  <c r="U214" i="47" s="1"/>
  <c r="X90" i="17"/>
  <c r="Q214" i="47"/>
  <c r="X94" i="17" l="1"/>
  <c r="W198" i="47"/>
  <c r="Y90" i="17"/>
  <c r="Y94" i="17" s="1"/>
  <c r="X98" i="17"/>
  <c r="Y98" i="17" s="1"/>
  <c r="W218" i="47"/>
  <c r="X198" i="47"/>
  <c r="X214" i="47" s="1"/>
  <c r="W214" i="47"/>
  <c r="X34" i="17" l="1"/>
  <c r="Y34" i="17" s="1"/>
  <c r="W63" i="47"/>
  <c r="X63" i="47" s="1"/>
  <c r="X218" i="47"/>
  <c r="W62" i="47"/>
  <c r="X62" i="47" s="1"/>
  <c r="X33" i="17" l="1"/>
  <c r="Y33" i="17" s="1"/>
  <c r="X31" i="17" l="1"/>
  <c r="Y31" i="17" s="1"/>
  <c r="W57" i="47"/>
  <c r="X57" i="47" s="1"/>
  <c r="T129" i="17"/>
  <c r="X129" i="17" l="1"/>
  <c r="Y129" i="17" s="1"/>
  <c r="S268" i="47"/>
  <c r="W262" i="47"/>
  <c r="X126" i="17"/>
  <c r="X127" i="17"/>
  <c r="Y127" i="17" s="1"/>
  <c r="T130" i="17"/>
  <c r="X128" i="17"/>
  <c r="Y128" i="17" s="1"/>
  <c r="Y126" i="17" l="1"/>
  <c r="U266" i="47"/>
  <c r="T268" i="47"/>
  <c r="X262" i="47"/>
  <c r="U268" i="47" l="1"/>
  <c r="X130" i="17"/>
  <c r="X23" i="17"/>
  <c r="Y23" i="17" s="1"/>
  <c r="W37" i="47"/>
  <c r="X37" i="47" s="1"/>
  <c r="X24" i="17"/>
  <c r="Y24" i="17" s="1"/>
  <c r="W38" i="47"/>
  <c r="X38" i="47" s="1"/>
  <c r="Q36" i="47"/>
  <c r="Y130" i="17" l="1"/>
  <c r="Y132" i="17" s="1"/>
  <c r="X132" i="17"/>
  <c r="X268" i="47"/>
  <c r="W268" i="47"/>
  <c r="X22" i="17"/>
  <c r="Y22" i="17" s="1"/>
  <c r="W36" i="47"/>
  <c r="U36" i="47" l="1"/>
  <c r="X36" i="47"/>
  <c r="X100" i="17" l="1"/>
  <c r="Y100" i="17" s="1"/>
  <c r="W233" i="47"/>
  <c r="X233" i="47" l="1"/>
  <c r="X16" i="17" l="1"/>
  <c r="Y16" i="17" s="1"/>
  <c r="W23" i="47"/>
  <c r="X23" i="47" s="1"/>
  <c r="X14" i="17" l="1"/>
  <c r="Y14" i="17" s="1"/>
  <c r="W21" i="47"/>
  <c r="X21" i="47" s="1"/>
  <c r="X15" i="17"/>
  <c r="Y15" i="17" s="1"/>
  <c r="W22" i="47"/>
  <c r="X22" i="47" s="1"/>
  <c r="X96" i="47" l="1"/>
  <c r="X99" i="47"/>
  <c r="X97" i="47" l="1"/>
  <c r="X98" i="47"/>
  <c r="X21" i="17"/>
  <c r="Y21" i="17" s="1"/>
  <c r="X17" i="17" l="1"/>
  <c r="Y17" i="17" s="1"/>
  <c r="W29" i="47"/>
  <c r="X29" i="47" s="1"/>
  <c r="X18" i="17"/>
  <c r="Y18" i="17" s="1"/>
  <c r="W30" i="47"/>
  <c r="X30" i="47" s="1"/>
  <c r="X19" i="17" l="1"/>
  <c r="Y19" i="17" s="1"/>
  <c r="W31" i="47"/>
  <c r="X31" i="47" s="1"/>
  <c r="S249" i="47"/>
  <c r="S252" i="47" s="1"/>
  <c r="S270" i="47" s="1"/>
  <c r="T252" i="47" l="1"/>
  <c r="X80" i="17" l="1"/>
  <c r="Y80" i="17" s="1"/>
  <c r="W182" i="47"/>
  <c r="X182" i="47" s="1"/>
  <c r="U249" i="47"/>
  <c r="U252" i="47"/>
  <c r="L168" i="47"/>
  <c r="L194" i="47" l="1"/>
  <c r="L270" i="47" s="1"/>
  <c r="W167" i="47" l="1"/>
  <c r="X167" i="47" s="1"/>
  <c r="X78" i="17"/>
  <c r="Y78" i="17" s="1"/>
  <c r="W168" i="47"/>
  <c r="X168" i="47" s="1"/>
  <c r="X77" i="17"/>
  <c r="W194" i="47" l="1"/>
  <c r="X194" i="47"/>
  <c r="X115" i="17"/>
  <c r="W243" i="47"/>
  <c r="X112" i="17"/>
  <c r="Y112" i="17" s="1"/>
  <c r="W247" i="47"/>
  <c r="X247" i="47" s="1"/>
  <c r="Y86" i="17"/>
  <c r="X86" i="17"/>
  <c r="X111" i="17" l="1"/>
  <c r="Y111" i="17" s="1"/>
  <c r="W251" i="47"/>
  <c r="X251" i="47" s="1"/>
  <c r="X108" i="17"/>
  <c r="Y108" i="17" s="1"/>
  <c r="W250" i="47"/>
  <c r="X250" i="47" s="1"/>
  <c r="X113" i="17"/>
  <c r="Y113" i="17" s="1"/>
  <c r="W249" i="47"/>
  <c r="X249" i="47" s="1"/>
  <c r="X110" i="17"/>
  <c r="Y110" i="17" s="1"/>
  <c r="W246" i="47"/>
  <c r="X246" i="47" s="1"/>
  <c r="X109" i="17"/>
  <c r="Y109" i="17" s="1"/>
  <c r="W245" i="47"/>
  <c r="W252" i="47" l="1"/>
  <c r="X245" i="47"/>
  <c r="X252" i="47" s="1"/>
  <c r="Q41" i="13"/>
  <c r="Q27" i="13"/>
  <c r="V9" i="13"/>
  <c r="S9" i="13"/>
  <c r="Q9" i="13"/>
  <c r="O9" i="13"/>
  <c r="N9" i="13"/>
  <c r="L9" i="13"/>
  <c r="I9" i="13"/>
  <c r="T8" i="13"/>
  <c r="T9" i="13" l="1"/>
  <c r="U8" i="13"/>
  <c r="W9" i="13"/>
  <c r="W239" i="47" l="1"/>
  <c r="X239" i="47" s="1"/>
  <c r="X103" i="17"/>
  <c r="Y103" i="17" s="1"/>
  <c r="Q41" i="32"/>
  <c r="Q27" i="32"/>
  <c r="V9" i="32"/>
  <c r="S9" i="32"/>
  <c r="Q9" i="32"/>
  <c r="O9" i="32"/>
  <c r="N9" i="32"/>
  <c r="L9" i="32"/>
  <c r="I9" i="32"/>
  <c r="T8" i="32"/>
  <c r="T9" i="32" l="1"/>
  <c r="U8" i="32"/>
  <c r="W9" i="32"/>
  <c r="W76" i="47" l="1"/>
  <c r="X76" i="47" s="1"/>
  <c r="X39" i="17"/>
  <c r="Y39" i="17" s="1"/>
  <c r="W140" i="47" l="1"/>
  <c r="X56" i="17"/>
  <c r="Q41" i="33"/>
  <c r="Q28" i="33"/>
  <c r="V77" i="47"/>
  <c r="V92" i="47" s="1"/>
  <c r="V270" i="47" s="1"/>
  <c r="S92" i="47"/>
  <c r="I10" i="33"/>
  <c r="T8" i="33"/>
  <c r="T10" i="33" s="1"/>
  <c r="Y56" i="17" l="1"/>
  <c r="X140" i="47"/>
  <c r="W141" i="47"/>
  <c r="X141" i="47" s="1"/>
  <c r="X57" i="17"/>
  <c r="Y57" i="17" s="1"/>
  <c r="Q92" i="47"/>
  <c r="Q270" i="47" s="1"/>
  <c r="W10" i="33"/>
  <c r="U8" i="33"/>
  <c r="T114" i="17"/>
  <c r="P114" i="17"/>
  <c r="M114" i="17"/>
  <c r="K114" i="17"/>
  <c r="G114" i="17"/>
  <c r="T113" i="17"/>
  <c r="P113" i="17"/>
  <c r="M113" i="17"/>
  <c r="K113" i="17"/>
  <c r="G113" i="17"/>
  <c r="W150" i="47" l="1"/>
  <c r="X150" i="47"/>
  <c r="X62" i="17"/>
  <c r="Y62" i="17"/>
  <c r="X40" i="17"/>
  <c r="Y40" i="17" s="1"/>
  <c r="Y43" i="17" s="1"/>
  <c r="W77" i="47"/>
  <c r="U77" i="47"/>
  <c r="T92" i="47"/>
  <c r="U114" i="17"/>
  <c r="U113" i="17"/>
  <c r="X43" i="17" l="1"/>
  <c r="U92" i="47"/>
  <c r="X77" i="47"/>
  <c r="X92" i="47" s="1"/>
  <c r="W92" i="47"/>
  <c r="V114" i="17"/>
  <c r="V113" i="17"/>
  <c r="R70" i="17" l="1"/>
  <c r="R73" i="17" s="1"/>
  <c r="O122" i="17" l="1"/>
  <c r="O121" i="17"/>
  <c r="O120" i="17"/>
  <c r="O119" i="17"/>
  <c r="O123" i="17" l="1"/>
  <c r="R54" i="17"/>
  <c r="R55" i="17"/>
  <c r="R53" i="17"/>
  <c r="T53" i="17"/>
  <c r="R52" i="17"/>
  <c r="W54" i="17"/>
  <c r="W55" i="17"/>
  <c r="T54" i="17"/>
  <c r="T55" i="17"/>
  <c r="R49" i="17"/>
  <c r="W49" i="17"/>
  <c r="T7" i="17"/>
  <c r="W7" i="17"/>
  <c r="W53" i="17"/>
  <c r="O53" i="17"/>
  <c r="O7" i="17"/>
  <c r="P7" i="17"/>
  <c r="P8" i="17"/>
  <c r="P9" i="17"/>
  <c r="P10" i="17"/>
  <c r="P11" i="17"/>
  <c r="P12"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O9" i="17"/>
  <c r="O10" i="17"/>
  <c r="O11" i="17"/>
  <c r="O12" i="17"/>
  <c r="O14" i="17"/>
  <c r="O15" i="17"/>
  <c r="O16" i="17"/>
  <c r="O17" i="17"/>
  <c r="O18" i="17"/>
  <c r="O19" i="17"/>
  <c r="O20" i="17"/>
  <c r="O21" i="17"/>
  <c r="O22" i="17"/>
  <c r="O24" i="17"/>
  <c r="O25" i="17"/>
  <c r="O26" i="17"/>
  <c r="O27" i="17"/>
  <c r="O28" i="17"/>
  <c r="O29" i="17"/>
  <c r="O31" i="17"/>
  <c r="O32" i="17"/>
  <c r="O34" i="17"/>
  <c r="O36" i="17"/>
  <c r="O37" i="17"/>
  <c r="O38" i="17"/>
  <c r="O39" i="17"/>
  <c r="O40" i="17"/>
  <c r="O41" i="17"/>
  <c r="O42" i="17"/>
  <c r="O70" i="17"/>
  <c r="O73" i="17" s="1"/>
  <c r="P130" i="17"/>
  <c r="O130" i="17"/>
  <c r="P129" i="17"/>
  <c r="O129" i="17"/>
  <c r="P128" i="17"/>
  <c r="P126" i="17"/>
  <c r="P127" i="17"/>
  <c r="O127" i="17"/>
  <c r="O126" i="17"/>
  <c r="P122" i="17"/>
  <c r="P121" i="17"/>
  <c r="P120" i="17"/>
  <c r="P119" i="17"/>
  <c r="P111" i="17"/>
  <c r="O111" i="17"/>
  <c r="P112" i="17"/>
  <c r="O112" i="17"/>
  <c r="P115" i="17"/>
  <c r="O115" i="17"/>
  <c r="P110" i="17"/>
  <c r="O110" i="17"/>
  <c r="P109" i="17"/>
  <c r="O109" i="17"/>
  <c r="P108" i="17"/>
  <c r="P107" i="17"/>
  <c r="O108" i="17"/>
  <c r="O107" i="17"/>
  <c r="P103" i="17"/>
  <c r="O103" i="17"/>
  <c r="P102" i="17"/>
  <c r="O102" i="17"/>
  <c r="P101" i="17"/>
  <c r="O101" i="17"/>
  <c r="P100" i="17"/>
  <c r="O100" i="17"/>
  <c r="P99" i="17"/>
  <c r="P98" i="17"/>
  <c r="O99" i="17"/>
  <c r="O98" i="17"/>
  <c r="P93" i="17"/>
  <c r="P92" i="17"/>
  <c r="P91" i="17"/>
  <c r="P90" i="17"/>
  <c r="O93" i="17"/>
  <c r="O92" i="17"/>
  <c r="O91" i="17"/>
  <c r="O90" i="17"/>
  <c r="P85" i="17"/>
  <c r="P84" i="17"/>
  <c r="P82" i="17"/>
  <c r="P81" i="17"/>
  <c r="P80" i="17"/>
  <c r="P79" i="17"/>
  <c r="P78" i="17"/>
  <c r="P77" i="17"/>
  <c r="O84" i="17"/>
  <c r="O82" i="17"/>
  <c r="O81" i="17"/>
  <c r="O80" i="17"/>
  <c r="O79" i="17"/>
  <c r="O78" i="17"/>
  <c r="O77" i="17"/>
  <c r="P61" i="17"/>
  <c r="P60" i="17"/>
  <c r="P59" i="17"/>
  <c r="P58" i="17"/>
  <c r="P57" i="17"/>
  <c r="P56" i="17"/>
  <c r="P53" i="17"/>
  <c r="P52" i="17"/>
  <c r="P51" i="17"/>
  <c r="P50" i="17"/>
  <c r="P49" i="17"/>
  <c r="P48" i="17"/>
  <c r="P47" i="17"/>
  <c r="O61" i="17"/>
  <c r="O60" i="17"/>
  <c r="O59" i="17"/>
  <c r="O58" i="17"/>
  <c r="O57" i="17"/>
  <c r="O56" i="17"/>
  <c r="O52" i="17"/>
  <c r="O51" i="17"/>
  <c r="O50" i="17"/>
  <c r="O49" i="17"/>
  <c r="O48" i="17"/>
  <c r="O47" i="17"/>
  <c r="P73" i="17"/>
  <c r="M122" i="17"/>
  <c r="M121" i="17"/>
  <c r="M120" i="17"/>
  <c r="M119" i="17"/>
  <c r="M111" i="17"/>
  <c r="M112" i="17"/>
  <c r="M49" i="17"/>
  <c r="M53" i="17"/>
  <c r="M27" i="17"/>
  <c r="K84" i="17"/>
  <c r="W27" i="17"/>
  <c r="W26" i="17"/>
  <c r="W20" i="17"/>
  <c r="W18" i="17"/>
  <c r="W17" i="17"/>
  <c r="R123" i="17"/>
  <c r="K123" i="17"/>
  <c r="V122" i="17"/>
  <c r="V121" i="17"/>
  <c r="V120" i="17"/>
  <c r="V119" i="17"/>
  <c r="W61" i="17"/>
  <c r="W60" i="17"/>
  <c r="W59" i="17"/>
  <c r="W58" i="17"/>
  <c r="W57" i="17"/>
  <c r="W56" i="17"/>
  <c r="W52" i="17"/>
  <c r="W51" i="17"/>
  <c r="W50" i="17"/>
  <c r="W48" i="17"/>
  <c r="W47" i="17"/>
  <c r="W42" i="17"/>
  <c r="W41" i="17"/>
  <c r="W39" i="17"/>
  <c r="W38" i="17"/>
  <c r="W37" i="17"/>
  <c r="W36" i="17"/>
  <c r="W35" i="17"/>
  <c r="W34" i="17"/>
  <c r="W33" i="17"/>
  <c r="W32" i="17"/>
  <c r="W31" i="17"/>
  <c r="W30" i="17"/>
  <c r="W29" i="17"/>
  <c r="W28" i="17"/>
  <c r="W25" i="17"/>
  <c r="W24" i="17"/>
  <c r="W23" i="17"/>
  <c r="W22" i="17"/>
  <c r="W21" i="17"/>
  <c r="W19" i="17"/>
  <c r="W16" i="17"/>
  <c r="W15" i="17"/>
  <c r="W12" i="17"/>
  <c r="W11" i="17"/>
  <c r="W10" i="17"/>
  <c r="W9" i="17"/>
  <c r="W8" i="17"/>
  <c r="W14" i="17"/>
  <c r="M73" i="17"/>
  <c r="K73" i="17"/>
  <c r="I73" i="17"/>
  <c r="U71" i="17"/>
  <c r="M35" i="17"/>
  <c r="K35" i="17"/>
  <c r="R35" i="17"/>
  <c r="K50" i="17"/>
  <c r="M50" i="17"/>
  <c r="R50" i="17"/>
  <c r="G23" i="17"/>
  <c r="T23" i="17"/>
  <c r="R23" i="17"/>
  <c r="M23" i="17"/>
  <c r="K23" i="17"/>
  <c r="W40" i="17"/>
  <c r="T40" i="17"/>
  <c r="R40" i="17"/>
  <c r="T128" i="17"/>
  <c r="T127" i="17"/>
  <c r="T111" i="17"/>
  <c r="T112" i="17"/>
  <c r="T115" i="17"/>
  <c r="T110" i="17"/>
  <c r="T109" i="17"/>
  <c r="T108" i="17"/>
  <c r="T107" i="17"/>
  <c r="T103" i="17"/>
  <c r="T102" i="17"/>
  <c r="T98" i="17"/>
  <c r="T99" i="17"/>
  <c r="T93" i="17"/>
  <c r="T92" i="17"/>
  <c r="T91" i="17"/>
  <c r="T90" i="17"/>
  <c r="T85" i="17"/>
  <c r="T84" i="17"/>
  <c r="T82" i="17"/>
  <c r="T81" i="17"/>
  <c r="T78" i="17"/>
  <c r="T77" i="17"/>
  <c r="T61" i="17"/>
  <c r="T60" i="17"/>
  <c r="T59" i="17"/>
  <c r="T58" i="17"/>
  <c r="T57" i="17"/>
  <c r="T56" i="17"/>
  <c r="T52" i="17"/>
  <c r="T51" i="17"/>
  <c r="T50" i="17"/>
  <c r="T48" i="17"/>
  <c r="T47" i="17"/>
  <c r="T42" i="17"/>
  <c r="T41" i="17"/>
  <c r="T39" i="17"/>
  <c r="T38" i="17"/>
  <c r="T37" i="17"/>
  <c r="T36" i="17"/>
  <c r="T34" i="17"/>
  <c r="T33" i="17"/>
  <c r="T32" i="17"/>
  <c r="T31" i="17"/>
  <c r="T30" i="17"/>
  <c r="T29" i="17"/>
  <c r="T28" i="17"/>
  <c r="T27" i="17"/>
  <c r="T26" i="17"/>
  <c r="T25" i="17"/>
  <c r="T24" i="17"/>
  <c r="T22" i="17"/>
  <c r="T21" i="17"/>
  <c r="T19" i="17"/>
  <c r="T18" i="17"/>
  <c r="T17" i="17"/>
  <c r="T16" i="17"/>
  <c r="T15" i="17"/>
  <c r="T14" i="17"/>
  <c r="T12" i="17"/>
  <c r="T10" i="17"/>
  <c r="T9" i="17"/>
  <c r="T8" i="17"/>
  <c r="T100" i="17"/>
  <c r="W94" i="17"/>
  <c r="W104" i="17"/>
  <c r="W116" i="17"/>
  <c r="T126" i="17"/>
  <c r="V12" i="15"/>
  <c r="K130" i="17"/>
  <c r="K129" i="17"/>
  <c r="K128" i="17"/>
  <c r="K127" i="17"/>
  <c r="K126" i="17"/>
  <c r="K115" i="17"/>
  <c r="K110" i="17"/>
  <c r="K109" i="17"/>
  <c r="K108" i="17"/>
  <c r="K107" i="17"/>
  <c r="K103" i="17"/>
  <c r="K102" i="17"/>
  <c r="K101" i="17"/>
  <c r="K100" i="17"/>
  <c r="K99" i="17"/>
  <c r="K98" i="17"/>
  <c r="K93" i="17"/>
  <c r="K92" i="17"/>
  <c r="K91" i="17"/>
  <c r="K90" i="17"/>
  <c r="K85" i="17"/>
  <c r="K82" i="17"/>
  <c r="K81" i="17"/>
  <c r="K80" i="17"/>
  <c r="K79" i="17"/>
  <c r="K78" i="17"/>
  <c r="K77" i="17"/>
  <c r="K61" i="17"/>
  <c r="K60" i="17"/>
  <c r="K59" i="17"/>
  <c r="K58" i="17"/>
  <c r="K57" i="17"/>
  <c r="K56" i="17"/>
  <c r="K52" i="17"/>
  <c r="K51" i="17"/>
  <c r="K48" i="17"/>
  <c r="K47" i="17"/>
  <c r="K42" i="17"/>
  <c r="K41" i="17"/>
  <c r="K40" i="17"/>
  <c r="K39" i="17"/>
  <c r="K38" i="17"/>
  <c r="K37" i="17"/>
  <c r="K36" i="17"/>
  <c r="K34" i="17"/>
  <c r="K33" i="17"/>
  <c r="K32" i="17"/>
  <c r="K31" i="17"/>
  <c r="K30" i="17"/>
  <c r="K29" i="17"/>
  <c r="K28" i="17"/>
  <c r="K26" i="17"/>
  <c r="K25" i="17"/>
  <c r="K24" i="17"/>
  <c r="K22" i="17"/>
  <c r="K21" i="17"/>
  <c r="K20" i="17"/>
  <c r="K19" i="17"/>
  <c r="K18" i="17"/>
  <c r="K17" i="17"/>
  <c r="K16" i="17"/>
  <c r="K15" i="17"/>
  <c r="K14" i="17"/>
  <c r="K12" i="17"/>
  <c r="K11" i="17"/>
  <c r="K10" i="17"/>
  <c r="K9" i="17"/>
  <c r="K8" i="17"/>
  <c r="M8" i="17"/>
  <c r="M9" i="17"/>
  <c r="M10" i="17"/>
  <c r="M11" i="17"/>
  <c r="M12" i="17"/>
  <c r="M15" i="17"/>
  <c r="M16" i="17"/>
  <c r="M17" i="17"/>
  <c r="M18" i="17"/>
  <c r="M19" i="17"/>
  <c r="M20" i="17"/>
  <c r="M21" i="17"/>
  <c r="M22" i="17"/>
  <c r="M24" i="17"/>
  <c r="M25" i="17"/>
  <c r="M26" i="17"/>
  <c r="M28" i="17"/>
  <c r="M29" i="17"/>
  <c r="M30" i="17"/>
  <c r="M31" i="17"/>
  <c r="M32" i="17"/>
  <c r="M33" i="17"/>
  <c r="M34" i="17"/>
  <c r="M36" i="17"/>
  <c r="M37" i="17"/>
  <c r="M38" i="17"/>
  <c r="M39" i="17"/>
  <c r="M40" i="17"/>
  <c r="M41" i="17"/>
  <c r="M42" i="17"/>
  <c r="M130" i="17"/>
  <c r="M129" i="17"/>
  <c r="M128" i="17"/>
  <c r="M127" i="17"/>
  <c r="M126" i="17"/>
  <c r="M115" i="17"/>
  <c r="M110" i="17"/>
  <c r="M109" i="17"/>
  <c r="M108" i="17"/>
  <c r="M107" i="17"/>
  <c r="M103" i="17"/>
  <c r="M102" i="17"/>
  <c r="M101" i="17"/>
  <c r="M100" i="17"/>
  <c r="M99" i="17"/>
  <c r="M98" i="17"/>
  <c r="M93" i="17"/>
  <c r="M92" i="17"/>
  <c r="M91" i="17"/>
  <c r="M90" i="17"/>
  <c r="M85" i="17"/>
  <c r="M84" i="17"/>
  <c r="M82" i="17"/>
  <c r="M81" i="17"/>
  <c r="M80" i="17"/>
  <c r="M79" i="17"/>
  <c r="M78" i="17"/>
  <c r="M77" i="17"/>
  <c r="M52" i="17"/>
  <c r="M61" i="17"/>
  <c r="M60" i="17"/>
  <c r="M59" i="17"/>
  <c r="M58" i="17"/>
  <c r="M57" i="17"/>
  <c r="M56" i="17"/>
  <c r="M51" i="17"/>
  <c r="M48" i="17"/>
  <c r="M47" i="17"/>
  <c r="R111" i="17"/>
  <c r="R112" i="17"/>
  <c r="R115" i="17"/>
  <c r="R110" i="17"/>
  <c r="R109" i="17"/>
  <c r="R108" i="17"/>
  <c r="R107" i="17"/>
  <c r="Y116" i="17" s="1"/>
  <c r="R102" i="17"/>
  <c r="R99" i="17"/>
  <c r="R98" i="17"/>
  <c r="R93" i="17"/>
  <c r="R92" i="17"/>
  <c r="R91" i="17"/>
  <c r="R90" i="17"/>
  <c r="R130" i="17"/>
  <c r="R129" i="17"/>
  <c r="R128" i="17"/>
  <c r="R127" i="17"/>
  <c r="R126" i="17"/>
  <c r="U80" i="17"/>
  <c r="R61" i="17"/>
  <c r="R60" i="17"/>
  <c r="R59" i="17"/>
  <c r="R58" i="17"/>
  <c r="R57" i="17"/>
  <c r="R47" i="17"/>
  <c r="R41" i="17"/>
  <c r="R37" i="17"/>
  <c r="R36" i="17"/>
  <c r="R29" i="17"/>
  <c r="R8" i="17"/>
  <c r="I132" i="17"/>
  <c r="G130" i="17"/>
  <c r="G129" i="17"/>
  <c r="G128" i="17"/>
  <c r="G127" i="17"/>
  <c r="G126" i="17"/>
  <c r="I116" i="17"/>
  <c r="G115" i="17"/>
  <c r="G110" i="17"/>
  <c r="G109" i="17"/>
  <c r="G108" i="17"/>
  <c r="G107" i="17"/>
  <c r="I104" i="17"/>
  <c r="G103" i="17"/>
  <c r="G102" i="17"/>
  <c r="G101" i="17"/>
  <c r="G100" i="17"/>
  <c r="G99" i="17"/>
  <c r="G98" i="17"/>
  <c r="I94" i="17"/>
  <c r="G93" i="17"/>
  <c r="G92" i="17"/>
  <c r="G91" i="17"/>
  <c r="G90" i="17"/>
  <c r="I86" i="17"/>
  <c r="G85" i="17"/>
  <c r="G84" i="17"/>
  <c r="G81" i="17"/>
  <c r="G80" i="17"/>
  <c r="G79" i="17"/>
  <c r="G78" i="17"/>
  <c r="G77" i="17"/>
  <c r="I62" i="17"/>
  <c r="G61" i="17"/>
  <c r="G60" i="17"/>
  <c r="G59" i="17"/>
  <c r="G58" i="17"/>
  <c r="G57" i="17"/>
  <c r="R56" i="17"/>
  <c r="G56" i="17"/>
  <c r="G53" i="17"/>
  <c r="G52" i="17"/>
  <c r="R51" i="17"/>
  <c r="G51" i="17"/>
  <c r="G50" i="17"/>
  <c r="R48" i="17"/>
  <c r="G48" i="17"/>
  <c r="G47" i="17"/>
  <c r="I43" i="17"/>
  <c r="G42" i="17"/>
  <c r="G41" i="17"/>
  <c r="G40" i="17"/>
  <c r="R39" i="17"/>
  <c r="G39" i="17"/>
  <c r="R38" i="17"/>
  <c r="G38" i="17"/>
  <c r="G37" i="17"/>
  <c r="G36" i="17"/>
  <c r="G35" i="17"/>
  <c r="R34" i="17"/>
  <c r="G34" i="17"/>
  <c r="R33" i="17"/>
  <c r="G33" i="17"/>
  <c r="R32" i="17"/>
  <c r="G32" i="17"/>
  <c r="R31" i="17"/>
  <c r="R30" i="17"/>
  <c r="G30" i="17"/>
  <c r="G29" i="17"/>
  <c r="G28" i="17"/>
  <c r="G27" i="17"/>
  <c r="G26" i="17"/>
  <c r="G25" i="17"/>
  <c r="R24" i="17"/>
  <c r="G24" i="17"/>
  <c r="R22" i="17"/>
  <c r="G22" i="17"/>
  <c r="R21" i="17"/>
  <c r="R20" i="17"/>
  <c r="G20" i="17"/>
  <c r="R19" i="17"/>
  <c r="G19" i="17"/>
  <c r="R18" i="17"/>
  <c r="G18" i="17"/>
  <c r="R17" i="17"/>
  <c r="G17" i="17"/>
  <c r="R16" i="17"/>
  <c r="G16" i="17"/>
  <c r="R15" i="17"/>
  <c r="G15" i="17"/>
  <c r="R14" i="17"/>
  <c r="G14" i="17"/>
  <c r="U13" i="17"/>
  <c r="V13" i="17" s="1"/>
  <c r="G13" i="17"/>
  <c r="G12" i="17"/>
  <c r="R11" i="17"/>
  <c r="G11" i="17"/>
  <c r="G10" i="17"/>
  <c r="R9" i="17"/>
  <c r="G9" i="17"/>
  <c r="G8" i="17"/>
  <c r="G7" i="17"/>
  <c r="Q12" i="15"/>
  <c r="O12" i="15"/>
  <c r="L12" i="15"/>
  <c r="I12" i="15"/>
  <c r="N12" i="15"/>
  <c r="R101" i="17"/>
  <c r="R78" i="17"/>
  <c r="K7" i="17"/>
  <c r="O94" i="17" l="1"/>
  <c r="O104" i="17"/>
  <c r="O62" i="17"/>
  <c r="P86" i="17"/>
  <c r="T62" i="17"/>
  <c r="V71" i="17"/>
  <c r="W62" i="17"/>
  <c r="T86" i="17"/>
  <c r="M86" i="17"/>
  <c r="K86" i="17"/>
  <c r="K62" i="17"/>
  <c r="P62" i="17"/>
  <c r="R62" i="17"/>
  <c r="M62" i="17"/>
  <c r="U99" i="17"/>
  <c r="V99" i="17" s="1"/>
  <c r="R82" i="17"/>
  <c r="U82" i="17" s="1"/>
  <c r="V82" i="17" s="1"/>
  <c r="U98" i="17"/>
  <c r="U8" i="17"/>
  <c r="U20" i="17"/>
  <c r="V20" i="17" s="1"/>
  <c r="U57" i="17"/>
  <c r="V57" i="17" s="1"/>
  <c r="U31" i="17"/>
  <c r="V31" i="17" s="1"/>
  <c r="U129" i="17"/>
  <c r="R12" i="17"/>
  <c r="R81" i="17"/>
  <c r="U81" i="17" s="1"/>
  <c r="O8" i="17"/>
  <c r="R42" i="17"/>
  <c r="U42" i="17" s="1"/>
  <c r="R100" i="17"/>
  <c r="U100" i="17" s="1"/>
  <c r="R28" i="17"/>
  <c r="U28" i="17" s="1"/>
  <c r="U93" i="17"/>
  <c r="V93" i="17" s="1"/>
  <c r="R25" i="17"/>
  <c r="U25" i="17" s="1"/>
  <c r="U59" i="17"/>
  <c r="U92" i="17"/>
  <c r="V92" i="17" s="1"/>
  <c r="R7" i="17"/>
  <c r="R85" i="17"/>
  <c r="U85" i="17" s="1"/>
  <c r="U108" i="17"/>
  <c r="M94" i="17"/>
  <c r="U53" i="17"/>
  <c r="V53" i="17" s="1"/>
  <c r="R84" i="17"/>
  <c r="U84" i="17" s="1"/>
  <c r="R103" i="17"/>
  <c r="U103" i="17" s="1"/>
  <c r="M123" i="17"/>
  <c r="P104" i="17"/>
  <c r="U32" i="17"/>
  <c r="V32" i="17" s="1"/>
  <c r="R77" i="17"/>
  <c r="U47" i="17"/>
  <c r="V47" i="17" s="1"/>
  <c r="M104" i="17"/>
  <c r="U49" i="17"/>
  <c r="V49" i="17" s="1"/>
  <c r="U15" i="17"/>
  <c r="V15" i="17" s="1"/>
  <c r="U61" i="17"/>
  <c r="U127" i="17"/>
  <c r="U90" i="17"/>
  <c r="U109" i="17"/>
  <c r="O132" i="17"/>
  <c r="U9" i="17"/>
  <c r="V9" i="17" s="1"/>
  <c r="U50" i="17"/>
  <c r="V50" i="17" s="1"/>
  <c r="U11" i="17"/>
  <c r="V11" i="17" s="1"/>
  <c r="U38" i="17"/>
  <c r="V38" i="17" s="1"/>
  <c r="U29" i="17"/>
  <c r="V29" i="17" s="1"/>
  <c r="U58" i="17"/>
  <c r="U110" i="17"/>
  <c r="V110" i="17" s="1"/>
  <c r="K132" i="17"/>
  <c r="U39" i="17"/>
  <c r="U56" i="17"/>
  <c r="V56" i="17" s="1"/>
  <c r="U34" i="17"/>
  <c r="V34" i="17" s="1"/>
  <c r="U37" i="17"/>
  <c r="V37" i="17" s="1"/>
  <c r="U107" i="17"/>
  <c r="X116" i="17" s="1"/>
  <c r="U60" i="17"/>
  <c r="V60" i="17" s="1"/>
  <c r="R10" i="17"/>
  <c r="U10" i="17" s="1"/>
  <c r="V10" i="17" s="1"/>
  <c r="R27" i="17"/>
  <c r="R26" i="17"/>
  <c r="U26" i="17" s="1"/>
  <c r="V26" i="17" s="1"/>
  <c r="U55" i="17"/>
  <c r="U54" i="17"/>
  <c r="U18" i="17"/>
  <c r="U78" i="17"/>
  <c r="V78" i="17" s="1"/>
  <c r="U33" i="17"/>
  <c r="U40" i="17"/>
  <c r="U130" i="17"/>
  <c r="O85" i="17"/>
  <c r="O86" i="17" s="1"/>
  <c r="U35" i="17"/>
  <c r="O116" i="17"/>
  <c r="U14" i="17"/>
  <c r="U51" i="17"/>
  <c r="U17" i="17"/>
  <c r="U70" i="17"/>
  <c r="U73" i="17" s="1"/>
  <c r="V80" i="17"/>
  <c r="U112" i="17"/>
  <c r="O35" i="17"/>
  <c r="K43" i="17"/>
  <c r="P123" i="17"/>
  <c r="S12" i="15"/>
  <c r="K94" i="17"/>
  <c r="U41" i="17"/>
  <c r="U128" i="17"/>
  <c r="R132" i="17"/>
  <c r="T116" i="17"/>
  <c r="T134" i="17" s="1"/>
  <c r="M132" i="17"/>
  <c r="U23" i="17"/>
  <c r="V23" i="17" s="1"/>
  <c r="T43" i="17"/>
  <c r="P94" i="17"/>
  <c r="U102" i="17"/>
  <c r="V102" i="17" s="1"/>
  <c r="K116" i="17"/>
  <c r="M116" i="17"/>
  <c r="P43" i="17"/>
  <c r="U24" i="17"/>
  <c r="U111" i="17"/>
  <c r="U115" i="17"/>
  <c r="U126" i="17"/>
  <c r="R94" i="17"/>
  <c r="R116" i="17"/>
  <c r="U52" i="17"/>
  <c r="U22" i="17"/>
  <c r="U91" i="17"/>
  <c r="U16" i="17"/>
  <c r="U19" i="17"/>
  <c r="U21" i="17"/>
  <c r="U36" i="17"/>
  <c r="M43" i="17"/>
  <c r="U30" i="17"/>
  <c r="U48" i="17"/>
  <c r="P116" i="17"/>
  <c r="P132" i="17"/>
  <c r="W43" i="17"/>
  <c r="T132" i="17"/>
  <c r="T94" i="17"/>
  <c r="T12" i="15"/>
  <c r="K104" i="17"/>
  <c r="L10" i="43" l="1"/>
  <c r="O43" i="17"/>
  <c r="W134" i="17"/>
  <c r="U62" i="17"/>
  <c r="V62" i="17" s="1"/>
  <c r="U77" i="17"/>
  <c r="V77" i="17" s="1"/>
  <c r="V70" i="17"/>
  <c r="V51" i="17"/>
  <c r="V98" i="17"/>
  <c r="V39" i="17"/>
  <c r="V8" i="17"/>
  <c r="V81" i="17"/>
  <c r="V25" i="17"/>
  <c r="V42" i="17"/>
  <c r="V58" i="17"/>
  <c r="U7" i="17"/>
  <c r="V129" i="17"/>
  <c r="U12" i="17"/>
  <c r="V109" i="17"/>
  <c r="V59" i="17"/>
  <c r="R104" i="17"/>
  <c r="V108" i="17"/>
  <c r="V127" i="17"/>
  <c r="V54" i="17"/>
  <c r="V73" i="17"/>
  <c r="V85" i="17"/>
  <c r="V61" i="17"/>
  <c r="V84" i="17"/>
  <c r="V107" i="17"/>
  <c r="R79" i="17"/>
  <c r="R86" i="17" s="1"/>
  <c r="V90" i="17"/>
  <c r="R43" i="17"/>
  <c r="V33" i="17"/>
  <c r="V55" i="17"/>
  <c r="U27" i="17"/>
  <c r="V18" i="17"/>
  <c r="V100" i="17"/>
  <c r="V40" i="17"/>
  <c r="V130" i="17"/>
  <c r="V41" i="17"/>
  <c r="V35" i="17"/>
  <c r="V17" i="17"/>
  <c r="V128" i="17"/>
  <c r="V112" i="17"/>
  <c r="V14" i="17"/>
  <c r="V24" i="17"/>
  <c r="V111" i="17"/>
  <c r="V28" i="17"/>
  <c r="V115" i="17"/>
  <c r="V16" i="17"/>
  <c r="V103" i="17"/>
  <c r="V48" i="17"/>
  <c r="V21" i="17"/>
  <c r="V52" i="17"/>
  <c r="V22" i="17"/>
  <c r="U132" i="17"/>
  <c r="V126" i="17"/>
  <c r="V30" i="17"/>
  <c r="U116" i="17"/>
  <c r="V36" i="17"/>
  <c r="V19" i="17"/>
  <c r="U94" i="17"/>
  <c r="V94" i="17" s="1"/>
  <c r="V91" i="17"/>
  <c r="V116" i="17" l="1"/>
  <c r="U134" i="17"/>
  <c r="L48" i="43"/>
  <c r="M49" i="43" s="1"/>
  <c r="M50" i="43" s="1"/>
  <c r="L13" i="43"/>
  <c r="X73" i="17"/>
  <c r="Y73" i="17"/>
  <c r="V7" i="17"/>
  <c r="V12" i="17"/>
  <c r="U79" i="17"/>
  <c r="U86" i="17" s="1"/>
  <c r="V27" i="17"/>
  <c r="U43" i="17"/>
  <c r="V43" i="17" s="1"/>
  <c r="V132" i="17"/>
  <c r="L49" i="43" l="1"/>
  <c r="L50" i="43" s="1"/>
  <c r="V79" i="17"/>
  <c r="V86" i="17" l="1"/>
  <c r="T101" i="17" l="1"/>
  <c r="U101" i="17" s="1"/>
  <c r="V101" i="17" s="1"/>
  <c r="S240" i="47" l="1"/>
  <c r="U234" i="47"/>
  <c r="T240" i="47"/>
  <c r="T270" i="47" s="1"/>
  <c r="X101" i="17"/>
  <c r="T104" i="17"/>
  <c r="U104" i="17"/>
  <c r="V104" i="17" s="1"/>
  <c r="W234" i="47" l="1"/>
  <c r="U240" i="47"/>
  <c r="U270" i="47"/>
  <c r="V134" i="17"/>
  <c r="Y101" i="17"/>
  <c r="Y104" i="17" s="1"/>
  <c r="Y134" i="17" s="1"/>
  <c r="X104" i="17"/>
  <c r="X134" i="17" s="1"/>
  <c r="W240" i="47" l="1"/>
  <c r="X234" i="47"/>
  <c r="X240" i="47" s="1"/>
  <c r="X135" i="17"/>
  <c r="Y135" i="17"/>
  <c r="W270" i="47" l="1"/>
  <c r="W271" i="47" s="1"/>
  <c r="X270" i="47"/>
  <c r="X271" i="47" s="1"/>
  <c r="L14" i="43"/>
  <c r="E47" i="46" l="1"/>
  <c r="E48"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Nazarian</author>
    <author>tc={D3F92194-437F-4733-B12A-8343391FC7DA}</author>
    <author>tc={45EF20AF-47EF-4E20-AA5A-DB09A2BABD84}</author>
    <author>tc={F551FBDD-88F0-43F6-9408-63F2F16EABE1}</author>
    <author>tc={C100A13D-2483-4591-AE63-AE096AD6632F}</author>
    <author>tc={735E3902-94A4-4DE3-8535-F01431537EF8}</author>
    <author>tc={9885D6E6-9349-44BF-9049-184ED9106A1A}</author>
    <author>tc={33996812-0D5C-44A9-935A-573C9F203AC5}</author>
    <author>tc={72570D4E-1C0C-455A-8B98-83CB7BED86C4}</author>
    <author>tc={F325075C-0CDA-4010-AE23-92657E778D29}</author>
    <author>tc={9C1F3D8C-D16B-4994-B96E-30EF36984EC6}</author>
    <author>tc={4B5BE318-EF29-4985-8466-7D421C546CF0}</author>
    <author>tc={7F38F6A5-8CCC-484B-8F6F-5B06A9127759}</author>
  </authors>
  <commentList>
    <comment ref="A6" authorId="0" shapeId="0" xr:uid="{201FFC2A-AF05-4F12-8272-82AB7EF26D8C}">
      <text>
        <r>
          <rPr>
            <b/>
            <sz val="9"/>
            <color indexed="81"/>
            <rFont val="Tahoma"/>
            <family val="2"/>
          </rPr>
          <t>Nina Nazarian:</t>
        </r>
        <r>
          <rPr>
            <sz val="9"/>
            <color indexed="81"/>
            <rFont val="Tahoma"/>
            <family val="2"/>
          </rPr>
          <t xml:space="preserve">
Taxrate &gt; Levy Limit page</t>
        </r>
      </text>
    </comment>
    <comment ref="A8" authorId="0" shapeId="0" xr:uid="{DECF0211-7FE2-4269-8DB7-4BCA5A90C886}">
      <text>
        <r>
          <rPr>
            <b/>
            <sz val="9"/>
            <color indexed="81"/>
            <rFont val="Tahoma"/>
            <family val="2"/>
          </rPr>
          <t>Nina Nazarian:</t>
        </r>
        <r>
          <rPr>
            <sz val="9"/>
            <color indexed="81"/>
            <rFont val="Tahoma"/>
            <family val="2"/>
          </rPr>
          <t xml:space="preserve">
Taxrate &gt; Levy Limit page
</t>
        </r>
      </text>
    </comment>
    <comment ref="H8" authorId="0" shapeId="0" xr:uid="{3EE4C8B9-8EC2-48B8-A498-D29392A9D521}">
      <text>
        <r>
          <rPr>
            <b/>
            <sz val="9"/>
            <color indexed="81"/>
            <rFont val="Tahoma"/>
            <family val="2"/>
          </rPr>
          <t>Nina Nazarian:</t>
        </r>
        <r>
          <rPr>
            <sz val="9"/>
            <color indexed="81"/>
            <rFont val="Tahoma"/>
            <family val="2"/>
          </rPr>
          <t xml:space="preserve">
Mainly based on on full field review, therefore new growth spiked.</t>
        </r>
      </text>
    </comment>
    <comment ref="K8" authorId="1" shapeId="0" xr:uid="{D3F92194-437F-4733-B12A-8343391FC7DA}">
      <text>
        <t>[Threaded comment]
Your version of Excel allows you to read this threaded comment; however, any edits to it will get removed if the file is opened in a newer version of Excel. Learn more: https://go.microsoft.com/fwlink/?linkid=870924
Comment:
    Given that FY19 was a re-valuation year, another full field review was conducted, and of course building permits were up compared to prior years</t>
      </text>
    </comment>
    <comment ref="A9" authorId="0" shapeId="0" xr:uid="{5F07EC4E-1518-412F-AB49-2EF77A37F709}">
      <text>
        <r>
          <rPr>
            <b/>
            <sz val="9"/>
            <color indexed="81"/>
            <rFont val="Tahoma"/>
            <family val="2"/>
          </rPr>
          <t>Nina Nazarian:</t>
        </r>
        <r>
          <rPr>
            <sz val="9"/>
            <color indexed="81"/>
            <rFont val="Tahoma"/>
            <family val="2"/>
          </rPr>
          <t xml:space="preserve">
Taxrate &gt; DE-1</t>
        </r>
      </text>
    </comment>
    <comment ref="I12" authorId="2" shapeId="0" xr:uid="{45EF20AF-47EF-4E20-AA5A-DB09A2BABD84}">
      <text>
        <t>[Threaded comment]
Your version of Excel allows you to read this threaded comment; however, any edits to it will get removed if the file is opened in a newer version of Excel. Learn more: https://go.microsoft.com/fwlink/?linkid=870924
Comment:
    Less Fire Truck (First Year P&amp;I), Bagg Hall Stab (I), PSB (I), and Bagg Hall Add/Reno (I), less CoA Sonoma Space</t>
      </text>
    </comment>
    <comment ref="A13" authorId="0" shapeId="0" xr:uid="{80C9A298-6F5E-4A32-8E94-35D0CE99976D}">
      <text>
        <r>
          <rPr>
            <b/>
            <sz val="9"/>
            <color indexed="81"/>
            <rFont val="Tahoma"/>
            <family val="2"/>
          </rPr>
          <t>Nina Nazarian:</t>
        </r>
        <r>
          <rPr>
            <sz val="9"/>
            <color indexed="81"/>
            <rFont val="Tahoma"/>
            <family val="2"/>
          </rPr>
          <t xml:space="preserve">
Taxrate &gt; LA5</t>
        </r>
      </text>
    </comment>
    <comment ref="A21" authorId="3" shapeId="0" xr:uid="{F551FBDD-88F0-43F6-9408-63F2F16EABE1}">
      <text>
        <t>[Threaded comment]
Your version of Excel allows you to read this threaded comment; however, any edits to it will get removed if the file is opened in a newer version of Excel. Learn more: https://go.microsoft.com/fwlink/?linkid=870924
Comment:
    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
      </text>
    </comment>
    <comment ref="A22" authorId="4" shapeId="0" xr:uid="{C100A13D-2483-4591-AE63-AE096AD6632F}">
      <text>
        <t>[Threaded comment]
Your version of Excel allows you to read this threaded comment; however, any edits to it will get removed if the file is opened in a newer version of Excel. Learn more: https://go.microsoft.com/fwlink/?linkid=870924
Comment:
    Only Town Clerk Fees (Marriage, Divorce, Death, Birth, etc.)</t>
      </text>
    </comment>
    <comment ref="A23" authorId="5" shapeId="0" xr:uid="{735E3902-94A4-4DE3-8535-F01431537EF8}">
      <text>
        <t>[Threaded comment]
Your version of Excel allows you to read this threaded comment; however, any edits to it will get removed if the file is opened in a newer version of Excel. Learn more: https://go.microsoft.com/fwlink/?linkid=870924
Comment:
    Liquor Licenses</t>
      </text>
    </comment>
    <comment ref="A24" authorId="6" shapeId="0" xr:uid="{9885D6E6-9349-44BF-9049-184ED9106A1A}">
      <text>
        <t>[Threaded comment]
Your version of Excel allows you to read this threaded comment; however, any edits to it will get removed if the file is opened in a newer version of Excel. Learn more: https://go.microsoft.com/fwlink/?linkid=870924
Comment:
    Civil Motor Vehicle Infraction Fines, District Court Fines, and Parking Fines</t>
      </text>
    </comment>
    <comment ref="A25" authorId="7" shapeId="0" xr:uid="{33996812-0D5C-44A9-935A-573C9F203AC5}">
      <text>
        <t>[Threaded comment]
Your version of Excel allows you to read this threaded comment; however, any edits to it will get removed if the file is opened in a newer version of Excel. Learn more: https://go.microsoft.com/fwlink/?linkid=870924
Comment:
    Investments on accounts other than Stabilization and OPEB which are managed by Bartholomew</t>
      </text>
    </comment>
    <comment ref="D26" authorId="0" shapeId="0" xr:uid="{E29C2737-2A9E-488A-BB28-148374192E0C}">
      <text>
        <r>
          <rPr>
            <b/>
            <sz val="9"/>
            <color indexed="81"/>
            <rFont val="Tahoma"/>
            <family val="2"/>
          </rPr>
          <t>Nina Nazarian:</t>
        </r>
        <r>
          <rPr>
            <sz val="9"/>
            <color indexed="81"/>
            <rFont val="Tahoma"/>
            <family val="2"/>
          </rPr>
          <t xml:space="preserve">
Discrepancy over previous years due to FEMA/MEMA reimb.</t>
        </r>
      </text>
    </comment>
    <comment ref="K41" authorId="8" shapeId="0" xr:uid="{72570D4E-1C0C-455A-8B98-83CB7BED86C4}">
      <text>
        <t>[Threaded comment]
Your version of Excel allows you to read this threaded comment; however, any edits to it will get removed if the file is opened in a newer version of Excel. Learn more: https://go.microsoft.com/fwlink/?linkid=870924
Comment:
    Solid waste enterprise</t>
      </text>
    </comment>
    <comment ref="H42" authorId="0" shapeId="0" xr:uid="{33E45343-9477-4F6C-89C7-4FFE6765B906}">
      <text>
        <r>
          <rPr>
            <b/>
            <sz val="9"/>
            <color indexed="81"/>
            <rFont val="Tahoma"/>
            <family val="2"/>
          </rPr>
          <t>Nina Nazarian:</t>
        </r>
        <r>
          <rPr>
            <sz val="9"/>
            <color indexed="81"/>
            <rFont val="Tahoma"/>
            <family val="2"/>
          </rPr>
          <t xml:space="preserve">
$65,146.48 paid off with free cash</t>
        </r>
      </text>
    </comment>
    <comment ref="I42" authorId="0" shapeId="0" xr:uid="{F5E6E9F5-D330-4BC5-804A-9F089FE3F314}">
      <text>
        <r>
          <rPr>
            <b/>
            <sz val="9"/>
            <color indexed="81"/>
            <rFont val="Tahoma"/>
            <family val="2"/>
          </rPr>
          <t>Nina Nazarian:</t>
        </r>
        <r>
          <rPr>
            <sz val="9"/>
            <color indexed="81"/>
            <rFont val="Tahoma"/>
            <family val="2"/>
          </rPr>
          <t xml:space="preserve">
$47,018.60 to be paid off with free cash</t>
        </r>
      </text>
    </comment>
    <comment ref="J42" authorId="0" shapeId="0" xr:uid="{C8C0AF3C-AE4E-4D28-BFA1-0C7A323D90F5}">
      <text>
        <r>
          <rPr>
            <b/>
            <sz val="9"/>
            <color indexed="81"/>
            <rFont val="Tahoma"/>
            <family val="2"/>
          </rPr>
          <t>Nina Nazarian:</t>
        </r>
        <r>
          <rPr>
            <sz val="9"/>
            <color indexed="81"/>
            <rFont val="Tahoma"/>
            <family val="2"/>
          </rPr>
          <t xml:space="preserve">
$47,018.60 to be paid off with free cash</t>
        </r>
      </text>
    </comment>
    <comment ref="K42" authorId="0" shapeId="0" xr:uid="{FA8227B3-4443-458C-B13D-7BC3754E677B}">
      <text>
        <r>
          <rPr>
            <b/>
            <sz val="9"/>
            <color indexed="81"/>
            <rFont val="Tahoma"/>
            <family val="2"/>
          </rPr>
          <t>Nina Nazarian:</t>
        </r>
        <r>
          <rPr>
            <sz val="9"/>
            <color indexed="81"/>
            <rFont val="Tahoma"/>
            <family val="2"/>
          </rPr>
          <t xml:space="preserve">
$47,018.60 to be paid off with free cash</t>
        </r>
      </text>
    </comment>
    <comment ref="L42" authorId="9" shapeId="0" xr:uid="{F325075C-0CDA-4010-AE23-92657E778D29}">
      <text>
        <t>[Threaded comment]
Your version of Excel allows you to read this threaded comment; however, any edits to it will get removed if the file is opened in a newer version of Excel. Learn more: https://go.microsoft.com/fwlink/?linkid=870924
Comment:
    FY19 Deficit is 38,814.41, to be paid with available funds (various).</t>
      </text>
    </comment>
    <comment ref="H43" authorId="0" shapeId="0" xr:uid="{793A5CB9-3EA2-4F0C-88C4-7155DF158EF5}">
      <text>
        <r>
          <rPr>
            <b/>
            <sz val="9"/>
            <color indexed="81"/>
            <rFont val="Tahoma"/>
            <family val="2"/>
          </rPr>
          <t>Nina Nazarian:</t>
        </r>
        <r>
          <rPr>
            <sz val="9"/>
            <color indexed="81"/>
            <rFont val="Tahoma"/>
            <family val="2"/>
          </rPr>
          <t xml:space="preserve">
Health Insurance Deficit</t>
        </r>
      </text>
    </comment>
    <comment ref="K43" authorId="10" shapeId="0" xr:uid="{9C1F3D8C-D16B-4994-B96E-30EF36984EC6}">
      <text>
        <t>[Threaded comment]
Your version of Excel allows you to read this threaded comment; however, any edits to it will get removed if the file is opened in a newer version of Excel. Learn more: https://go.microsoft.com/fwlink/?linkid=870924
Comment:
    Historical deficits in other insurance and agency funds</t>
      </text>
    </comment>
    <comment ref="I55" authorId="11" shapeId="0" xr:uid="{4B5BE318-EF29-4985-8466-7D421C546CF0}">
      <text>
        <t>[Threaded comment]
Your version of Excel allows you to read this threaded comment; however, any edits to it will get removed if the file is opened in a newer version of Excel. Learn more: https://go.microsoft.com/fwlink/?linkid=870924
Comment:
    $500k was technically transfered for the construction of a new Public Safety Complex. Further town meeting transactions are needed to modify the transfer.</t>
      </text>
    </comment>
    <comment ref="A57" authorId="12" shapeId="0" xr:uid="{7F38F6A5-8CCC-484B-8F6F-5B06A9127759}">
      <text>
        <t>[Threaded comment]
Your version of Excel allows you to read this threaded comment; however, any edits to it will get removed if the file is opened in a newer version of Excel. Learn more: https://go.microsoft.com/fwlink/?linkid=870924
Comment:
    Stabilization Fund established in May of 2017 given the school lease agreement, with the first transfer being made from free cash in May of 2018.</t>
      </text>
    </comment>
  </commentList>
</comments>
</file>

<file path=xl/sharedStrings.xml><?xml version="1.0" encoding="utf-8"?>
<sst xmlns="http://schemas.openxmlformats.org/spreadsheetml/2006/main" count="4716" uniqueCount="1190">
  <si>
    <t>DEPARTMENT</t>
  </si>
  <si>
    <t>CODE</t>
  </si>
  <si>
    <t>TYPE OF ACCOUNT</t>
  </si>
  <si>
    <t>FY16</t>
  </si>
  <si>
    <t>FY17</t>
  </si>
  <si>
    <t>ACCOUNT</t>
  </si>
  <si>
    <t>DEPT</t>
  </si>
  <si>
    <t>ACCOUNT NAME</t>
  </si>
  <si>
    <t>EXPENDED</t>
  </si>
  <si>
    <t>AMENDED</t>
  </si>
  <si>
    <t xml:space="preserve">CHANGES / </t>
  </si>
  <si>
    <t>NUMBER</t>
  </si>
  <si>
    <t xml:space="preserve"> BUDGET</t>
  </si>
  <si>
    <t>GROWTH</t>
  </si>
  <si>
    <t>EMR</t>
  </si>
  <si>
    <t>Expense</t>
  </si>
  <si>
    <t>Emergency Management Expense</t>
  </si>
  <si>
    <t>Emergency Notification System</t>
  </si>
  <si>
    <t>The budget will be presented at the Annual Town Meeting in its usual format.  In order to understand what makes up the total of your department’s (1) Salaries &amp; Wages, and 
(2) Expenses, please complete the bottom section.  This will allow me to fully understand what your department’s costs are made up of.  This worksheet is for internal use only.</t>
  </si>
  <si>
    <t>To complete this section, please separate the total amount requested into categories which best reflect the actual costs.</t>
  </si>
  <si>
    <t>Some examples of categories relating to Salary &amp; Wages include:  Salary, Wages, Overtime, Shift Differentials, Uniform Allowance, Stipends, etc.</t>
  </si>
  <si>
    <t>Some examples of categories relating to Expenses include:  Repairs &amp; Maintenance, Contracts, Legal Expense, Communications, Mailings/Postage, Office Supplies, Computer Expenses, Building and Equipment Repairs and Maintenance, Travel &amp; Training, etc.</t>
  </si>
  <si>
    <t>Salary</t>
  </si>
  <si>
    <t>Computer Software</t>
  </si>
  <si>
    <t>SALARY - SUB CATEGORIES (Justification)</t>
  </si>
  <si>
    <t xml:space="preserve">SALARY &amp; WAGES TOTAL:  </t>
  </si>
  <si>
    <t>Salary &amp; Wages total should EQUAL Total Dept Budget for Salaries &amp; Wages</t>
  </si>
  <si>
    <t>EXPENSE - SUB CATEGORIES (Justification)</t>
  </si>
  <si>
    <t xml:space="preserve">EXPENSE TOTAL:  </t>
  </si>
  <si>
    <t>Expense total should EQUAL Total Dept Budget for Expenses</t>
  </si>
  <si>
    <t>TREE WARDEN</t>
  </si>
  <si>
    <t>TRW</t>
  </si>
  <si>
    <t>Tree Warden Salary</t>
  </si>
  <si>
    <t>Tree Warden Expense</t>
  </si>
  <si>
    <t>HIGHWAY</t>
  </si>
  <si>
    <t>HWY</t>
  </si>
  <si>
    <t>Highway Salary</t>
  </si>
  <si>
    <t>Highway Expense</t>
  </si>
  <si>
    <t>Road Construction</t>
  </si>
  <si>
    <t>20- SERVICES</t>
  </si>
  <si>
    <t>24- ELECTRICITY</t>
  </si>
  <si>
    <t>25-OIL</t>
  </si>
  <si>
    <t>30- TELEPHONE</t>
  </si>
  <si>
    <t>32-R&amp;M VEHICLES</t>
  </si>
  <si>
    <t>50- SUPPLIES</t>
  </si>
  <si>
    <t>60-GASOLINE/DIESEL</t>
  </si>
  <si>
    <t>70- MOWING SUPPLIES</t>
  </si>
  <si>
    <t>75- PUBLIC WORK SUPPLIES</t>
  </si>
  <si>
    <t>85-EQUIPMENT PURCHASES</t>
  </si>
  <si>
    <t>90-ANNUAL ROAD MAINTANENCE</t>
  </si>
  <si>
    <t xml:space="preserve">ANNUAL AUDIT TOTAL:  </t>
  </si>
  <si>
    <t>ROAD CONSTRUCTION (Justification)</t>
  </si>
  <si>
    <t>SNOW &amp; ICE</t>
  </si>
  <si>
    <t>S&amp;I</t>
  </si>
  <si>
    <t>Sal &amp; Exp</t>
  </si>
  <si>
    <t>Snow &amp; Ice Expense</t>
  </si>
  <si>
    <t>10-PAYROLL</t>
  </si>
  <si>
    <t>20- CONTRACT PLOWERS</t>
  </si>
  <si>
    <t>42-SUPPLIES AND REPAIR</t>
  </si>
  <si>
    <t>STR</t>
  </si>
  <si>
    <t>Street Lights</t>
  </si>
  <si>
    <t>EARTH</t>
  </si>
  <si>
    <t>Wachusett Earthday</t>
  </si>
  <si>
    <t>Electricity</t>
  </si>
  <si>
    <t>CEMETERY</t>
  </si>
  <si>
    <t>CEM</t>
  </si>
  <si>
    <t>Cemetery Salary</t>
  </si>
  <si>
    <t>Cemetery Expense</t>
  </si>
  <si>
    <t>Supplies</t>
  </si>
  <si>
    <t>COUNCIL ON AGING</t>
  </si>
  <si>
    <t>COA</t>
  </si>
  <si>
    <t>Council on Aging Salary</t>
  </si>
  <si>
    <t>Council on Aging Expense</t>
  </si>
  <si>
    <t>VET</t>
  </si>
  <si>
    <t>Veteran's Salary</t>
  </si>
  <si>
    <t>Veteran's Expense</t>
  </si>
  <si>
    <t>LIBRARY</t>
  </si>
  <si>
    <t>LIB</t>
  </si>
  <si>
    <t>Library Salary</t>
  </si>
  <si>
    <t>Library Expense</t>
  </si>
  <si>
    <t>PARKS &amp; REC</t>
  </si>
  <si>
    <t>P&amp;R</t>
  </si>
  <si>
    <t>Parks &amp; Recreation Salary</t>
  </si>
  <si>
    <t>Parks &amp; Recreation Expense</t>
  </si>
  <si>
    <t>HCM</t>
  </si>
  <si>
    <t>Historical Commission Expense</t>
  </si>
  <si>
    <t>MEMORIAL DAY</t>
  </si>
  <si>
    <t>MMD</t>
  </si>
  <si>
    <t>Memorial Day Expense</t>
  </si>
  <si>
    <t>DEBT</t>
  </si>
  <si>
    <t>710-752</t>
  </si>
  <si>
    <t>DBT</t>
  </si>
  <si>
    <t>Police Cruiser Debt</t>
  </si>
  <si>
    <t>CCM / Bentley Property</t>
  </si>
  <si>
    <t>T Prince PCB Debt</t>
  </si>
  <si>
    <t>TPS Green Rpr Debt/Int</t>
  </si>
  <si>
    <t>General Debt/Int</t>
  </si>
  <si>
    <t>Broadband Make Ready</t>
  </si>
  <si>
    <t>James Dunbar</t>
  </si>
  <si>
    <t>ASSESSMENTS</t>
  </si>
  <si>
    <t>ASM</t>
  </si>
  <si>
    <t>Air Pollution Control</t>
  </si>
  <si>
    <t>RMV Non-Renewal Sur</t>
  </si>
  <si>
    <t>MBTA</t>
  </si>
  <si>
    <t>Regional Transit</t>
  </si>
  <si>
    <t>EMP BENEFITS/OTHR</t>
  </si>
  <si>
    <t>911-916</t>
  </si>
  <si>
    <t>Retirement Expense</t>
  </si>
  <si>
    <t>Health Insurance Expense</t>
  </si>
  <si>
    <t>Life, Fringe, Longevity</t>
  </si>
  <si>
    <t>TYPE</t>
  </si>
  <si>
    <t>OF</t>
  </si>
  <si>
    <t xml:space="preserve">GENERAL GOVERNMENT:  </t>
  </si>
  <si>
    <t>MOD</t>
  </si>
  <si>
    <t>Moderator Salary</t>
  </si>
  <si>
    <t>Moderator Expense</t>
  </si>
  <si>
    <t>SEL</t>
  </si>
  <si>
    <t>Selectmen Salary</t>
  </si>
  <si>
    <t>TOWN ADM</t>
  </si>
  <si>
    <t>Selectmen Expense</t>
  </si>
  <si>
    <t>ADM</t>
  </si>
  <si>
    <t>Town Admin Salary</t>
  </si>
  <si>
    <t>Town Admin Expense</t>
  </si>
  <si>
    <t>RES</t>
  </si>
  <si>
    <t>RESERVE FUND</t>
  </si>
  <si>
    <t>ACT</t>
  </si>
  <si>
    <t>Town Accountant Salary</t>
  </si>
  <si>
    <t>Annual Audit</t>
  </si>
  <si>
    <t>Town Accountant Expense</t>
  </si>
  <si>
    <t>ASR</t>
  </si>
  <si>
    <t>ASR Salary</t>
  </si>
  <si>
    <t>ASSESSOR</t>
  </si>
  <si>
    <t>Principal ASR Salary</t>
  </si>
  <si>
    <t>Assessor's Clerk Salary</t>
  </si>
  <si>
    <t>Assessor's Expense</t>
  </si>
  <si>
    <t>TRS/COL</t>
  </si>
  <si>
    <t>Treasurer/Collector Salary</t>
  </si>
  <si>
    <t>Treasurer/Collector Expense</t>
  </si>
  <si>
    <t>TCN</t>
  </si>
  <si>
    <t>Town Counsel</t>
  </si>
  <si>
    <t>MIS</t>
  </si>
  <si>
    <t>Info Tech Manager Salary</t>
  </si>
  <si>
    <t>Info Tech Expense</t>
  </si>
  <si>
    <t>ASST</t>
  </si>
  <si>
    <t>Admin Asst Salary</t>
  </si>
  <si>
    <t>Admin Asst Expense</t>
  </si>
  <si>
    <t>CLK</t>
  </si>
  <si>
    <t>Town Clerk Salary</t>
  </si>
  <si>
    <t>TOWN CLERK</t>
  </si>
  <si>
    <t>Town Clerk Certification</t>
  </si>
  <si>
    <t>Town Clerk Expense</t>
  </si>
  <si>
    <t>ELE</t>
  </si>
  <si>
    <t>Elections &amp; Reg Salary</t>
  </si>
  <si>
    <t>Elections &amp; Reg Expense</t>
  </si>
  <si>
    <t>CCM</t>
  </si>
  <si>
    <t>Conservation Comm</t>
  </si>
  <si>
    <t>CON COMM</t>
  </si>
  <si>
    <t>PBD</t>
  </si>
  <si>
    <t>Planning Brd Admin Assist Salary</t>
  </si>
  <si>
    <t>PLAN BRD</t>
  </si>
  <si>
    <t>Planning Brd Expense</t>
  </si>
  <si>
    <t>ZBA</t>
  </si>
  <si>
    <t>Board of Appeals Expense</t>
  </si>
  <si>
    <t>ZONE BRD</t>
  </si>
  <si>
    <t>OPC</t>
  </si>
  <si>
    <t>Open Space Comm Expense</t>
  </si>
  <si>
    <t>OPEN SPCE</t>
  </si>
  <si>
    <t>AGR</t>
  </si>
  <si>
    <t>Agricultural Expense</t>
  </si>
  <si>
    <t>AGRICULTURAL</t>
  </si>
  <si>
    <t>Town Building Operating Salary</t>
  </si>
  <si>
    <t>Town Building Expense</t>
  </si>
  <si>
    <t xml:space="preserve">PUBLIC SAFETY:  </t>
  </si>
  <si>
    <t>POL</t>
  </si>
  <si>
    <t>Police Non-Union Salary</t>
  </si>
  <si>
    <t>POLICE</t>
  </si>
  <si>
    <t>Police-Union Salary</t>
  </si>
  <si>
    <t>Police Dept Expense</t>
  </si>
  <si>
    <t>FIR</t>
  </si>
  <si>
    <t>Fire Dept Salary</t>
  </si>
  <si>
    <t>FIRE</t>
  </si>
  <si>
    <t>Fire Dept Expense</t>
  </si>
  <si>
    <t>AMB</t>
  </si>
  <si>
    <t>Ambulance Readiness</t>
  </si>
  <si>
    <t>ACO</t>
  </si>
  <si>
    <t>Animal Inspector Salary</t>
  </si>
  <si>
    <t>Animal Control Expense</t>
  </si>
  <si>
    <t>SCH</t>
  </si>
  <si>
    <t>Assessment</t>
  </si>
  <si>
    <t>Wachusetts Reg Sch</t>
  </si>
  <si>
    <t>Montachusetts Reg Voc</t>
  </si>
  <si>
    <t xml:space="preserve">PUBLIC WORKS &amp; FACILITIES:  </t>
  </si>
  <si>
    <t xml:space="preserve">HUMAN SERVICES:  </t>
  </si>
  <si>
    <t>VETERANS</t>
  </si>
  <si>
    <t xml:space="preserve">CULTURE &amp; RECREATION:  </t>
  </si>
  <si>
    <t xml:space="preserve">DEBT SERVICE:  </t>
  </si>
  <si>
    <t xml:space="preserve">MISCELLANEOUS:  </t>
  </si>
  <si>
    <t>Town Insurance Expense</t>
  </si>
  <si>
    <t>FICA &amp; Medicare Expense</t>
  </si>
  <si>
    <t>TOWN ACCOUNTANT</t>
  </si>
  <si>
    <t>ANNUAL AUDIT - SUB CATEGORIES (Justification)</t>
  </si>
  <si>
    <t>Muniware Software/DCK, Inc.</t>
  </si>
  <si>
    <t>ASSESSOR'S</t>
  </si>
  <si>
    <t>Office Supplies, Ink, Office Equipment, Misc.</t>
  </si>
  <si>
    <t>Dues/Meetings/Mileage</t>
  </si>
  <si>
    <t>TREASURER/COLLECTOR</t>
  </si>
  <si>
    <t>Payroll Service</t>
  </si>
  <si>
    <t>Postage</t>
  </si>
  <si>
    <t>Office Supplies</t>
  </si>
  <si>
    <t>Mileage</t>
  </si>
  <si>
    <t>Meetings</t>
  </si>
  <si>
    <t>Dues</t>
  </si>
  <si>
    <t>Software License</t>
  </si>
  <si>
    <t>CERTIFICATION - SUB CATEGORIES (Justification)</t>
  </si>
  <si>
    <t>Services</t>
  </si>
  <si>
    <t>Professional Development, Travel, and Membership Dues</t>
  </si>
  <si>
    <t>ELECTIONS &amp; REG</t>
  </si>
  <si>
    <t>Election Officers</t>
  </si>
  <si>
    <t>Police</t>
  </si>
  <si>
    <t>Town Clerk</t>
  </si>
  <si>
    <t>Ballots</t>
  </si>
  <si>
    <t>OPEN SPACE COMM</t>
  </si>
  <si>
    <t>Police Dispatch Salary*</t>
  </si>
  <si>
    <t>Shift Differential</t>
  </si>
  <si>
    <t>Salaries Supervisors (Includes Education Incentive)</t>
  </si>
  <si>
    <t>Full-Time Officer's Salaries (Includes Quinn)</t>
  </si>
  <si>
    <t>Overtime</t>
  </si>
  <si>
    <t xml:space="preserve">EMT &amp; Longevity </t>
  </si>
  <si>
    <t>Part-time Officer's &amp; PT shooting</t>
  </si>
  <si>
    <t>Chief's &amp; Admin. Assist. Salaries</t>
  </si>
  <si>
    <t>Chief Holiday Stipend</t>
  </si>
  <si>
    <t>Chief EMT Stipend</t>
  </si>
  <si>
    <t>General Office Supplies</t>
  </si>
  <si>
    <t>Misc. Other Supplies</t>
  </si>
  <si>
    <t>Gasoline</t>
  </si>
  <si>
    <t>Training</t>
  </si>
  <si>
    <t>In-State Travel</t>
  </si>
  <si>
    <t>Dues &amp; Memberships</t>
  </si>
  <si>
    <t>Michele Powers</t>
  </si>
  <si>
    <t>* This number is presented by the Town of Holden, pursuant to the Intermunicipal Agreement.</t>
  </si>
  <si>
    <t>ANIMAL CONTROL</t>
  </si>
  <si>
    <t>Wachusett Min. Contribution</t>
  </si>
  <si>
    <t>Operations Assessment</t>
  </si>
  <si>
    <t>Transportation</t>
  </si>
  <si>
    <t>Long Term Debt</t>
  </si>
  <si>
    <t>Responsible Office</t>
  </si>
  <si>
    <t>FY18</t>
  </si>
  <si>
    <t>OPEB Valuation</t>
  </si>
  <si>
    <t xml:space="preserve">DS200 scanner and AutoMark marking machines </t>
  </si>
  <si>
    <t>Service</t>
  </si>
  <si>
    <t>Massachusetts Association of Councils on Aging</t>
  </si>
  <si>
    <t xml:space="preserve">Please note that the following are paid for by the </t>
  </si>
  <si>
    <t>Treasurer/Collector Certification</t>
  </si>
  <si>
    <t>Hollie Lucht</t>
  </si>
  <si>
    <t>EDUCATION:</t>
  </si>
  <si>
    <t>Police Dispatch Salary</t>
  </si>
  <si>
    <t xml:space="preserve">INTERGOVERNMENTAL:  </t>
  </si>
  <si>
    <t>Jenny Lin</t>
  </si>
  <si>
    <t>FY19</t>
  </si>
  <si>
    <t>IT COORD</t>
  </si>
  <si>
    <t>TOWN ACCT</t>
  </si>
  <si>
    <t>? Terry Hart</t>
  </si>
  <si>
    <t>Rent at 206 Worcester Road, (Post Office Place)</t>
  </si>
  <si>
    <t>heat, air conditioning and electricity for lights, refrigerator etc.</t>
  </si>
  <si>
    <t>Internet</t>
  </si>
  <si>
    <t>Programs</t>
  </si>
  <si>
    <t>Vendors, entertainers, crafts, luncheons</t>
  </si>
  <si>
    <t>Newsletters</t>
  </si>
  <si>
    <t>Postage, labels, tape, postal permit</t>
  </si>
  <si>
    <t>Printer cartridges and paper, trash bags and other misc office supplies</t>
  </si>
  <si>
    <t>Education / seminars</t>
  </si>
  <si>
    <t>MCOA conference and other educational opportunities</t>
  </si>
  <si>
    <t>Chairs, tables, equipment</t>
  </si>
  <si>
    <t xml:space="preserve"> </t>
  </si>
  <si>
    <t>Ambulance Salary*</t>
  </si>
  <si>
    <t>Ambulance Expense*</t>
  </si>
  <si>
    <t>*Not part of the Operating Budget, shown for purposes of showing true totals for Ambulance costs</t>
  </si>
  <si>
    <t>Fieldstone Farm</t>
  </si>
  <si>
    <t>FY20</t>
  </si>
  <si>
    <t>% change from FY19</t>
  </si>
  <si>
    <t>Fire Truck Debt/Int</t>
  </si>
  <si>
    <t>Bagg Hall Stab. Debt/Int</t>
  </si>
  <si>
    <t>Principal Assessor Certification</t>
  </si>
  <si>
    <t>To be completed by Others</t>
  </si>
  <si>
    <t>LEVEL- FUNDED BUDGET</t>
  </si>
  <si>
    <t>TOTAL BUDGET REQUEST</t>
  </si>
  <si>
    <t>AC</t>
  </si>
  <si>
    <t>TA</t>
  </si>
  <si>
    <t>Recommend</t>
  </si>
  <si>
    <t>To be completed by Others.</t>
  </si>
  <si>
    <t>Misc. Expenses - Website</t>
  </si>
  <si>
    <t>Rick Gardner</t>
  </si>
  <si>
    <t>Printing Expense</t>
  </si>
  <si>
    <t>Printing of trails pamphlets and materials associated with</t>
  </si>
  <si>
    <t>trail and conservation informations sessions.</t>
  </si>
  <si>
    <t>Jan Borelli Marching Band</t>
  </si>
  <si>
    <t>Bagpiper</t>
  </si>
  <si>
    <t>chapter 115 payments for 1st client =includes 2.6% COLA increase</t>
  </si>
  <si>
    <t>chapter 115 payments for 2nd client -includes 2.6% COLA increase</t>
  </si>
  <si>
    <t>medical/dental out of pocket for 2nd client</t>
  </si>
  <si>
    <t>$1000 per each certification</t>
  </si>
  <si>
    <t>Includes Envelopes and Bill Paper</t>
  </si>
  <si>
    <t>Annual School, etc.</t>
  </si>
  <si>
    <t>Fieldstone Farm *</t>
  </si>
  <si>
    <t>Removed ~$2,575 from this line</t>
  </si>
  <si>
    <t>Removed ~$3,388 from this line</t>
  </si>
  <si>
    <t>Vision Governement Solutions</t>
  </si>
  <si>
    <t>Chief</t>
  </si>
  <si>
    <t>Difference between FY15 and 16</t>
  </si>
  <si>
    <t>Percentage</t>
  </si>
  <si>
    <t>Factor</t>
  </si>
  <si>
    <t>FY16 Salary</t>
  </si>
  <si>
    <t>Union</t>
  </si>
  <si>
    <t>Step 1</t>
  </si>
  <si>
    <t>Step 2</t>
  </si>
  <si>
    <t>Step 3</t>
  </si>
  <si>
    <t>Step 4</t>
  </si>
  <si>
    <t>Sergeant</t>
  </si>
  <si>
    <t>Sgt after 5 years 5% additional pay</t>
  </si>
  <si>
    <t xml:space="preserve">Salary with 2% increase </t>
  </si>
  <si>
    <t>Vadar</t>
  </si>
  <si>
    <t xml:space="preserve">Due, Seminars and other CPE </t>
  </si>
  <si>
    <r>
      <t xml:space="preserve">Please note that the CoA is collaborating with the Princeton Arts Society. The PAS is paying </t>
    </r>
    <r>
      <rPr>
        <b/>
        <sz val="9"/>
        <color theme="1"/>
        <rFont val="Calibri"/>
        <family val="2"/>
        <scheme val="minor"/>
      </rPr>
      <t>($3,900.00 annually, $325.00 monthly)</t>
    </r>
    <r>
      <rPr>
        <sz val="9"/>
        <color theme="1"/>
        <rFont val="Calibri"/>
        <family val="2"/>
        <scheme val="minor"/>
      </rPr>
      <t xml:space="preserve"> to the Town of Princeton to share the space at 206 Worcester Road. </t>
    </r>
  </si>
  <si>
    <t>Aimee Kindorf</t>
  </si>
  <si>
    <t>Town Insurance Expense *</t>
  </si>
  <si>
    <t>* At this time, only a placeholder amount until further review.</t>
  </si>
  <si>
    <t>Amended FY19 ($25.60) times 2%</t>
  </si>
  <si>
    <t>Census, Bus. Cert. mailings, general correspondence</t>
  </si>
  <si>
    <t>Dog License program support and Street List Production</t>
  </si>
  <si>
    <t>3 Clerk Conferences, Worc. County clerk meetings, dues</t>
  </si>
  <si>
    <t>Printer Cartridges, Census envelopes, dog licenses, general supplies</t>
  </si>
  <si>
    <t>2 Elections, 2 Town Meetings</t>
  </si>
  <si>
    <t>Additional hours for elections, Town Meetings, voter registration</t>
  </si>
  <si>
    <t>Programming</t>
  </si>
  <si>
    <t>Annual DS200 and Automark service contract</t>
  </si>
  <si>
    <t>Voter Registrations and Confirmation card mailings</t>
  </si>
  <si>
    <t xml:space="preserve">Includes base rent only.  </t>
  </si>
  <si>
    <t>Renovation -- FY19 Budget includes Renovation line.</t>
  </si>
  <si>
    <t>From Sonoma project budget sheet.</t>
  </si>
  <si>
    <t>Gas</t>
  </si>
  <si>
    <t>Amount taken from amended FY19 budget report.</t>
  </si>
  <si>
    <t>internet provided by Ayacht ($99.95 monthly)</t>
  </si>
  <si>
    <t>Kept level with last year.</t>
  </si>
  <si>
    <t>Assumes $200 for monthly mailing.</t>
  </si>
  <si>
    <t>Increase from last year due to increased volume at senior center.</t>
  </si>
  <si>
    <t>Mary Barroll</t>
  </si>
  <si>
    <t>Increased $1000 per NN.</t>
  </si>
  <si>
    <t>Furniture, fixtures and equipment</t>
  </si>
  <si>
    <t>**For the purchase of needed new furniture and equipment related to the move into the new senior center space.  Figure arrived at by using all remaining dollars from last year's budget level.</t>
  </si>
  <si>
    <t>BOARD OF APPEALS</t>
  </si>
  <si>
    <t>Marie Auger</t>
  </si>
  <si>
    <t>PLANNING BOARD</t>
  </si>
  <si>
    <t>CONSERVATION COMM</t>
  </si>
  <si>
    <t>SALARY &amp; EXPENSE - SUB CATEGORIES (Justification)</t>
  </si>
  <si>
    <t>MACC dues</t>
  </si>
  <si>
    <t>Expense total should EQUAL Total Dept Budget</t>
  </si>
  <si>
    <t>MISC TOOLS, BOOKS, EDUCATIONAL, CONSULTING SUPPORT</t>
  </si>
  <si>
    <t>DEAD TREE REMOVALS</t>
  </si>
  <si>
    <t>Chris Courville</t>
  </si>
  <si>
    <t>Mowing and grounds keeping contract</t>
  </si>
  <si>
    <t>Misc.</t>
  </si>
  <si>
    <t>Bill Bergstrom</t>
  </si>
  <si>
    <t>FIRE DEPARTMENT</t>
  </si>
  <si>
    <t>Fire Salaries</t>
  </si>
  <si>
    <t>Rentals/Leases</t>
  </si>
  <si>
    <t>Telephones and Communications</t>
  </si>
  <si>
    <t>Repair/Maintenance - Building</t>
  </si>
  <si>
    <t>Repair/Maintenance - Vehicles</t>
  </si>
  <si>
    <t>Uniforms</t>
  </si>
  <si>
    <t>Gasoline and Diesel Fuel - Vehicles</t>
  </si>
  <si>
    <t>Dues and Memberships</t>
  </si>
  <si>
    <t>EMS Expenses (includes 780-75)</t>
  </si>
  <si>
    <t>John Bennett</t>
  </si>
  <si>
    <t>AMBULANCE</t>
  </si>
  <si>
    <t>Ambulance Expense</t>
  </si>
  <si>
    <t>= Rec. Rsvd. For Apprp. Fund</t>
  </si>
  <si>
    <t>Overall Fund Increase</t>
  </si>
  <si>
    <t xml:space="preserve">Need for more EMT's on roster and training support. </t>
  </si>
  <si>
    <t>Licenses</t>
  </si>
  <si>
    <t>Level fund</t>
  </si>
  <si>
    <t>O2 costs have leveled out</t>
  </si>
  <si>
    <t>EMS Supplies</t>
  </si>
  <si>
    <t>Verizon (Phone A1)</t>
  </si>
  <si>
    <t>EMS Billing Solutions</t>
  </si>
  <si>
    <t>Drill Expenses</t>
  </si>
  <si>
    <t>ALS Intercepts</t>
  </si>
  <si>
    <t>Pre-Employment Medical</t>
  </si>
  <si>
    <t>Medtronic Service Contract</t>
  </si>
  <si>
    <t>Annual ALS Hospital Affiliation Fee</t>
  </si>
  <si>
    <t xml:space="preserve">EMS Other </t>
  </si>
  <si>
    <t>EMS Vehicle Maintenance</t>
  </si>
  <si>
    <t>Total Expenses</t>
  </si>
  <si>
    <t>EMERGENCY MNGMT</t>
  </si>
  <si>
    <t>Emergency management expense</t>
  </si>
  <si>
    <t>Emergency Management notification system</t>
  </si>
  <si>
    <t>Cost of Code Red and also IAM Responding</t>
  </si>
  <si>
    <t>Trying to get Grant but not guaranteed</t>
  </si>
  <si>
    <t>INFO TECH</t>
  </si>
  <si>
    <t>*Charter to be considered, when available</t>
  </si>
  <si>
    <t>Minor software items, repairs &amp; maintenance, equipment</t>
  </si>
  <si>
    <t xml:space="preserve">Sophos Endpoint Antivirus Renewal </t>
  </si>
  <si>
    <t>Cloud Backup</t>
  </si>
  <si>
    <t>Peter Cummings</t>
  </si>
  <si>
    <t>MODERATOR</t>
  </si>
  <si>
    <t>SELECTMEN</t>
  </si>
  <si>
    <t xml:space="preserve">Per Selectperson, $1,200 per year @ 3 </t>
  </si>
  <si>
    <t>Email Service (@princeton-ma.us)</t>
  </si>
  <si>
    <t>Annual Holiday Party</t>
  </si>
  <si>
    <t>MMA, ATFC, Mass Moderators Seminar's</t>
  </si>
  <si>
    <t>Misc. (mileage, FedEX mailings, liquor license legal ad)</t>
  </si>
  <si>
    <t>Discretionary</t>
  </si>
  <si>
    <t>TOWN ADMINISTRATOR</t>
  </si>
  <si>
    <t>Professional Development</t>
  </si>
  <si>
    <t>MMA Annual, Spring and Fall Conferences</t>
  </si>
  <si>
    <t>MMMA, MMPA, STAM Memberships</t>
  </si>
  <si>
    <t>TOWN COUNSEL</t>
  </si>
  <si>
    <t>N/A</t>
  </si>
  <si>
    <t>Town Counsel - Thomas Mullen, Esq. (Thomas A. Mullen, P.C.)</t>
  </si>
  <si>
    <t xml:space="preserve">Hourly wage is going from $145 to $175. Still reasonable. </t>
  </si>
  <si>
    <t>Special HR Counsel - Jack Dolan, Esq. (Lighthouse Legal)</t>
  </si>
  <si>
    <t>ADMIN ASSIST</t>
  </si>
  <si>
    <t>$20.42 per hour, for 32 hours per week, at 19 weeks*</t>
  </si>
  <si>
    <t>*Balance of employee wage is paid through Building Revolving Acct.</t>
  </si>
  <si>
    <t>**Balance of employee wage is paid from BoA and BoH Admin Asst.</t>
  </si>
  <si>
    <t xml:space="preserve">Previously budget supplied about $1,200 for office supplies. I will </t>
  </si>
  <si>
    <t>Training budget for small items (i.e. Excel training)</t>
  </si>
  <si>
    <t xml:space="preserve">squeeze office supplies into the Town Bldg Operating Expense </t>
  </si>
  <si>
    <t>TOWN BUILDINGS</t>
  </si>
  <si>
    <t>Building Maintenance Supervisor</t>
  </si>
  <si>
    <t>Website Maintenance</t>
  </si>
  <si>
    <t>Oil</t>
  </si>
  <si>
    <t>Telephone/Internet</t>
  </si>
  <si>
    <t>Repairs &amp; Maint - Bldgs</t>
  </si>
  <si>
    <t>Repairs &amp; Maint - Vehicles</t>
  </si>
  <si>
    <t>Office Supplies (including copy paper)</t>
  </si>
  <si>
    <t>Copier</t>
  </si>
  <si>
    <t>STREET LIGHTS</t>
  </si>
  <si>
    <t>Based on information supplied by PMLD</t>
  </si>
  <si>
    <t>W. EARTHDAY</t>
  </si>
  <si>
    <t>From Wachusett Earthday</t>
  </si>
  <si>
    <t>TOWN OF PRINCETON</t>
  </si>
  <si>
    <t>REVENUE PROJECTIONS</t>
  </si>
  <si>
    <t>FY14 Actual</t>
  </si>
  <si>
    <t>FY15 Actual</t>
  </si>
  <si>
    <t>FY16 Actual</t>
  </si>
  <si>
    <t>FY17 Actual</t>
  </si>
  <si>
    <t>FY18 Projected</t>
  </si>
  <si>
    <t>FY18 Estimated</t>
  </si>
  <si>
    <t>FY18 Actual</t>
  </si>
  <si>
    <t>FY19 Projected</t>
  </si>
  <si>
    <t>PROPERTY TAXES</t>
  </si>
  <si>
    <t>Prior Year Levy Limit</t>
  </si>
  <si>
    <t>2 1/2 % Increase</t>
  </si>
  <si>
    <t>New Growth</t>
  </si>
  <si>
    <t>Debt Exclusion</t>
  </si>
  <si>
    <t>LEVY LIMIT</t>
  </si>
  <si>
    <t>Tax Levy</t>
  </si>
  <si>
    <t xml:space="preserve">     Excess Levy Capacity %</t>
  </si>
  <si>
    <t>Levy Ceiling</t>
  </si>
  <si>
    <t>LOCAL RECEIPTS</t>
  </si>
  <si>
    <t>Motor Vehicle Excise</t>
  </si>
  <si>
    <t>Penalties &amp; Interest</t>
  </si>
  <si>
    <t>Payment In Lieu of Tax (PILOT)</t>
  </si>
  <si>
    <t>Fees</t>
  </si>
  <si>
    <t>Other Departmental Revenue</t>
  </si>
  <si>
    <t>Licenses &amp; Permits</t>
  </si>
  <si>
    <t>Fines &amp; Forfeitures</t>
  </si>
  <si>
    <t>Investment Income</t>
  </si>
  <si>
    <t>Misc Revenue</t>
  </si>
  <si>
    <t>Misc Revenue (Non Recurring)</t>
  </si>
  <si>
    <t>TOTAL REV FROM EST. RECEIPTS</t>
  </si>
  <si>
    <t>STATE AID</t>
  </si>
  <si>
    <t>Cherry Sheet Receipts</t>
  </si>
  <si>
    <t>Less Offsets (Library)</t>
  </si>
  <si>
    <t>Less Charges &amp; Assessments</t>
  </si>
  <si>
    <t>TOTAL NET STATE AID</t>
  </si>
  <si>
    <t>OTHER REVENUE SOURCES TO OFFSET THE BUDGET</t>
  </si>
  <si>
    <t>Free Cash appropriated to offset tax rate</t>
  </si>
  <si>
    <t>TOTAL OTHER SOURCES TO OFFSET THE BUDGET</t>
  </si>
  <si>
    <t>DEFICIT &amp; OTHER REDUCTIONS</t>
  </si>
  <si>
    <t>Prior Year Snow &amp; Ice Deficit</t>
  </si>
  <si>
    <t>Other Deficit</t>
  </si>
  <si>
    <t>Overlay Deficit</t>
  </si>
  <si>
    <t>Reserve for Abatement</t>
  </si>
  <si>
    <t>TOTAL DEFICITS &amp; OTHER REDUCTIONS</t>
  </si>
  <si>
    <t>Total Potential Revenue (not including above prop 2 1/2)</t>
  </si>
  <si>
    <t>revenue change over prior year $</t>
  </si>
  <si>
    <t>revenue change over prior year %</t>
  </si>
  <si>
    <t>AVAILABLE FUNDS (from prior year end)</t>
  </si>
  <si>
    <t>Free Cash available</t>
  </si>
  <si>
    <t xml:space="preserve">Stabilization Fund </t>
  </si>
  <si>
    <t>Infrastructure Stabilization Fund</t>
  </si>
  <si>
    <t>TOTAL AVAILABLE FUNDS</t>
  </si>
  <si>
    <t>(Dept. 192) or cut requests for supplies out, as needed.***</t>
  </si>
  <si>
    <t xml:space="preserve">***This is not a healthy strategy for long. This works for one year or </t>
  </si>
  <si>
    <t>Not applicable, given retirement</t>
  </si>
  <si>
    <t>Admin Assistant</t>
  </si>
  <si>
    <t>Public Hearing Ads, Abutters Lists and Seminars</t>
  </si>
  <si>
    <t>Oil Heating</t>
  </si>
  <si>
    <t>Audio Music</t>
  </si>
  <si>
    <t>Books</t>
  </si>
  <si>
    <t>Magazines</t>
  </si>
  <si>
    <t>DVDs</t>
  </si>
  <si>
    <t>Audio Books</t>
  </si>
  <si>
    <t>Ebooks</t>
  </si>
  <si>
    <t>Level Funded</t>
  </si>
  <si>
    <t>Games</t>
  </si>
  <si>
    <t>20 hours per week</t>
  </si>
  <si>
    <t>*** This line item should be increased in direct proportion to the salary increases voted by the BOS.</t>
  </si>
  <si>
    <t>Health Insurance Expense **</t>
  </si>
  <si>
    <t>FICA &amp; Medicare Expense ***</t>
  </si>
  <si>
    <t>HISTORICAL COMM</t>
  </si>
  <si>
    <t>Continuation of Town Pound project</t>
  </si>
  <si>
    <t xml:space="preserve">Contributed about $2k in past years to clear trees, this year we </t>
  </si>
  <si>
    <t>would like to begin creating access</t>
  </si>
  <si>
    <t>Princeton Share to be determined</t>
  </si>
  <si>
    <t>Animal Inspector annual stipend</t>
  </si>
  <si>
    <t>Wage/Salary Reserve**</t>
  </si>
  <si>
    <t xml:space="preserve">TOTAL GF BUDGET (excl part of Ambulance):  </t>
  </si>
  <si>
    <t>FY19 Estimated</t>
  </si>
  <si>
    <t>FY19 Actual</t>
  </si>
  <si>
    <t>Add'l raise &amp; appropriate, not otherwise shown in wkbk</t>
  </si>
  <si>
    <t>School Septic System Stabilization Fund</t>
  </si>
  <si>
    <t>SB</t>
  </si>
  <si>
    <t>FINAL</t>
  </si>
  <si>
    <t>Board of Assessors/Kathy Stanley</t>
  </si>
  <si>
    <t>additional funding needed for Vadar (accounts for add'l $3k request)</t>
  </si>
  <si>
    <t>two, but is may not be sustainable.</t>
  </si>
  <si>
    <t>Larry Todd</t>
  </si>
  <si>
    <t>Evan Lattimore</t>
  </si>
  <si>
    <t>Public Safety Building site monitoring</t>
  </si>
  <si>
    <t>Indoor Air Sampling &amp; Surface Wipe Sampling w/ Analyses</t>
  </si>
  <si>
    <t>ENV</t>
  </si>
  <si>
    <t>Environmental</t>
  </si>
  <si>
    <t>Hubbardston Road landfill monitoring</t>
  </si>
  <si>
    <t>PERCENTAGES</t>
  </si>
  <si>
    <t>Transferred to new Public Safety Complex per 5/18 ATM</t>
  </si>
  <si>
    <t xml:space="preserve">     Excess Levy Capacity $ (Levy Limit - Tax Levy)</t>
  </si>
  <si>
    <t>Emergency Repair Town Buildings</t>
  </si>
  <si>
    <t xml:space="preserve">The bottom line percentage calculations include debt. Consideration may need to be paid to this subject at a later time depending upon policy recommendations and/or decisions. </t>
  </si>
  <si>
    <t>Every other year sampling, however cost is annual to flatten impact</t>
  </si>
  <si>
    <t>Annual sampling</t>
  </si>
  <si>
    <t>Public water supply at Town Hall Drive</t>
  </si>
  <si>
    <t>Cost Unknown, TBD</t>
  </si>
  <si>
    <t>Recently added given PMLD's notice that they will not continue</t>
  </si>
  <si>
    <r>
      <t xml:space="preserve">Town Common Holiday Season Decorations </t>
    </r>
    <r>
      <rPr>
        <sz val="9"/>
        <color rgb="FFFF0000"/>
        <rFont val="Calibri"/>
        <family val="2"/>
        <scheme val="minor"/>
      </rPr>
      <t>placeholder</t>
    </r>
  </si>
  <si>
    <t xml:space="preserve">Annual sampling ($4,200) </t>
  </si>
  <si>
    <t>&amp; MassDEP Temporary Solution Fee ($980)</t>
  </si>
  <si>
    <t xml:space="preserve">Additional hours, if any, for the position would have to come from </t>
  </si>
  <si>
    <t>programs)</t>
  </si>
  <si>
    <t>increased revenue in revolving funds (if possible, e.g. recreation</t>
  </si>
  <si>
    <t>Category</t>
  </si>
  <si>
    <t>Holden</t>
  </si>
  <si>
    <t>Princeton</t>
  </si>
  <si>
    <t>West Boylston</t>
  </si>
  <si>
    <t>Total</t>
  </si>
  <si>
    <t>2016 Population</t>
  </si>
  <si>
    <t>2017 Calls for Service (CFS)</t>
  </si>
  <si>
    <t>50/50 Ratio</t>
  </si>
  <si>
    <t>Calls/capita</t>
  </si>
  <si>
    <t>Franklin County Tech. High</t>
  </si>
  <si>
    <t>Project #</t>
  </si>
  <si>
    <t>Item</t>
  </si>
  <si>
    <t>REQUEST AMOUNT</t>
  </si>
  <si>
    <t xml:space="preserve">PRIORITY </t>
  </si>
  <si>
    <t>COMMENTS</t>
  </si>
  <si>
    <t>ASR1</t>
  </si>
  <si>
    <t>Obtain oblique aerial imagery of Town</t>
  </si>
  <si>
    <t>Low</t>
  </si>
  <si>
    <t>Community Compact Competitive IT grant?</t>
  </si>
  <si>
    <t>BLDG1</t>
  </si>
  <si>
    <t>PFD Generator Replacement</t>
  </si>
  <si>
    <t>High</t>
  </si>
  <si>
    <t>BLDG3</t>
  </si>
  <si>
    <t>Town Center Bldg’s Water Supply Upgrade</t>
  </si>
  <si>
    <t>Amount reduced given that a number of requirements will need to take place in FY19.</t>
  </si>
  <si>
    <t>BLDG6</t>
  </si>
  <si>
    <t>Highway Dept Generator Replacement</t>
  </si>
  <si>
    <t>Medium</t>
  </si>
  <si>
    <t>Don't have the resources to implement in FY20, hold until future date.</t>
  </si>
  <si>
    <t>BLDG9</t>
  </si>
  <si>
    <t>Highway Salt Barn &amp; Cold Storage Bldg Repairs</t>
  </si>
  <si>
    <t>BLDG12</t>
  </si>
  <si>
    <t>Utility Trk Repairs (Building Maint. Supervisor)</t>
  </si>
  <si>
    <t>Run the truck into the ground, then replace in about 3 years</t>
  </si>
  <si>
    <t>CLRK1</t>
  </si>
  <si>
    <t>Replace voting booths</t>
  </si>
  <si>
    <t>Medium-High</t>
  </si>
  <si>
    <t>COA1</t>
  </si>
  <si>
    <t>Implement MySeniorCenter software</t>
  </si>
  <si>
    <t>Unknown</t>
  </si>
  <si>
    <t>When CoA gets going, then consider a Community Compact Competitive IT grant?</t>
  </si>
  <si>
    <t>COA2</t>
  </si>
  <si>
    <t>Senior/Community Center Room Divider</t>
  </si>
  <si>
    <t>Remove/Reeval</t>
  </si>
  <si>
    <t>Original idea does not fit within the space.</t>
  </si>
  <si>
    <t>COA3</t>
  </si>
  <si>
    <t>Upgrades to Senior Center Furnishings</t>
  </si>
  <si>
    <t>Re-Evaluate once space is opened and needs are reviewed.</t>
  </si>
  <si>
    <t>FD2</t>
  </si>
  <si>
    <t>Storage at Fire Station #2</t>
  </si>
  <si>
    <t>Suggest that we continue to rent for the time being until new Public Safety</t>
  </si>
  <si>
    <t>Additional $28k for Phase 1 of design</t>
  </si>
  <si>
    <t>Transfer $500k for Phase 2, etc. for design</t>
  </si>
  <si>
    <t>HIST1</t>
  </si>
  <si>
    <t>Replace lights on Town Common</t>
  </si>
  <si>
    <t>RAC/Historical working to see if it can be included as part of Rt 140 project</t>
  </si>
  <si>
    <t>HWY1</t>
  </si>
  <si>
    <t>Replace 1988 Mack dump truck</t>
  </si>
  <si>
    <t>HIgh</t>
  </si>
  <si>
    <t>HWY4</t>
  </si>
  <si>
    <t>Repave parking lot at Thomas Prince School</t>
  </si>
  <si>
    <t>LIB1</t>
  </si>
  <si>
    <t>Repairs to the historical clock tower</t>
  </si>
  <si>
    <t>Library is not requesting this for FY20. Hold off for full financial picture.</t>
  </si>
  <si>
    <t>LIB2</t>
  </si>
  <si>
    <t>Repair historical windows</t>
  </si>
  <si>
    <t>PD1</t>
  </si>
  <si>
    <t>Replace bulletproof vests</t>
  </si>
  <si>
    <t xml:space="preserve">Fed and State grants (50% each) </t>
  </si>
  <si>
    <t>PD2</t>
  </si>
  <si>
    <t>Replace portable radios</t>
  </si>
  <si>
    <t>Given that operating budget is being level funded,</t>
  </si>
  <si>
    <t xml:space="preserve">1 Mobile Data Terminal (MDT) for FY19 cruiser </t>
  </si>
  <si>
    <t>MDT originally slated to be transferred from old vehicle failed. No MDT in Chief's car either</t>
  </si>
  <si>
    <t>PD7</t>
  </si>
  <si>
    <t>Replace 2015 cruiser</t>
  </si>
  <si>
    <t>PD8</t>
  </si>
  <si>
    <t>Replace computers</t>
  </si>
  <si>
    <t>Carport for Police Department</t>
  </si>
  <si>
    <t>PR2</t>
  </si>
  <si>
    <t>Repair of Princeton Athletic Fields</t>
  </si>
  <si>
    <t>Policy Decision</t>
  </si>
  <si>
    <t>Review options and make decision on how to use the field space first.</t>
  </si>
  <si>
    <t>PR3</t>
  </si>
  <si>
    <t>Purchase of Soccer Goals/ nets</t>
  </si>
  <si>
    <t>RAC1</t>
  </si>
  <si>
    <t>Road projects (Chp 90 funding)</t>
  </si>
  <si>
    <t>Funded by Chapter 90</t>
  </si>
  <si>
    <t>RAC2</t>
  </si>
  <si>
    <t>Road projects (Town funding)</t>
  </si>
  <si>
    <t>Operating budget</t>
  </si>
  <si>
    <t>TA1</t>
  </si>
  <si>
    <t>PEG Access Capital Project</t>
  </si>
  <si>
    <t>WRSD1</t>
  </si>
  <si>
    <t>Add two security cameras at TPS</t>
  </si>
  <si>
    <t>Grant should address the entire cost</t>
  </si>
  <si>
    <t>Additional Items:</t>
  </si>
  <si>
    <t>Available Funding Sources</t>
  </si>
  <si>
    <t>Amount</t>
  </si>
  <si>
    <t>Comments</t>
  </si>
  <si>
    <t>OPEB</t>
  </si>
  <si>
    <t>Estimated Free Cash</t>
  </si>
  <si>
    <t>Transfer to Stabilization</t>
  </si>
  <si>
    <t>Grounds Maint. Program Appropriation</t>
  </si>
  <si>
    <t>Transfer to Inf. Stabilization</t>
  </si>
  <si>
    <t>Town Building Maint. Appropriation</t>
  </si>
  <si>
    <t>Rec holding to offset new Public Safety Building</t>
  </si>
  <si>
    <t>School Septic System Stabilization</t>
  </si>
  <si>
    <t>Town Hall Annex Repair</t>
  </si>
  <si>
    <t>Band Concerts &amp; Goodnow Lib. Gift</t>
  </si>
  <si>
    <t>Public Safety Bldg Design and Construction</t>
  </si>
  <si>
    <t>Hold to offset new Public Safety Building</t>
  </si>
  <si>
    <t>Wachusett Greenways (Rail Trail)</t>
  </si>
  <si>
    <t>Four Corners Hayfields Lease (FY19 Rev)</t>
  </si>
  <si>
    <t>Stabilization Fund</t>
  </si>
  <si>
    <t>Hold for general savings</t>
  </si>
  <si>
    <t>Estimated FY19 Excess Levy Capacity</t>
  </si>
  <si>
    <t>Total, orange proposal</t>
  </si>
  <si>
    <t>Franklin County Tech. High FY19 Line</t>
  </si>
  <si>
    <t>Use to pay portion of snow and ice deficit</t>
  </si>
  <si>
    <r>
      <t xml:space="preserve">FSC1 - </t>
    </r>
    <r>
      <rPr>
        <sz val="12"/>
        <color rgb="FF0070C0"/>
        <rFont val="Calibri"/>
        <family val="2"/>
        <scheme val="minor"/>
      </rPr>
      <t>"NEW"</t>
    </r>
  </si>
  <si>
    <r>
      <t>FSC2 -</t>
    </r>
    <r>
      <rPr>
        <sz val="12"/>
        <color rgb="FF0070C0"/>
        <rFont val="Calibri"/>
        <family val="2"/>
        <scheme val="minor"/>
      </rPr>
      <t xml:space="preserve"> "NEW"</t>
    </r>
  </si>
  <si>
    <r>
      <t>PD5 - FY20 Amount</t>
    </r>
    <r>
      <rPr>
        <sz val="12"/>
        <color rgb="FFFF0000"/>
        <rFont val="Calibri"/>
        <family val="2"/>
        <scheme val="minor"/>
      </rPr>
      <t xml:space="preserve"> </t>
    </r>
    <r>
      <rPr>
        <sz val="12"/>
        <color rgb="FF0070C0"/>
        <rFont val="Calibri"/>
        <family val="2"/>
        <scheme val="minor"/>
      </rPr>
      <t>"NEW"</t>
    </r>
  </si>
  <si>
    <r>
      <t>PD10 -</t>
    </r>
    <r>
      <rPr>
        <sz val="12"/>
        <color rgb="FF0070C0"/>
        <rFont val="Calibri"/>
        <family val="2"/>
        <scheme val="minor"/>
      </rPr>
      <t xml:space="preserve"> "NEW"</t>
    </r>
  </si>
  <si>
    <r>
      <rPr>
        <sz val="11"/>
        <color rgb="FF0070C0"/>
        <rFont val="Calibri"/>
        <family val="2"/>
        <scheme val="minor"/>
      </rPr>
      <t>"NEW"</t>
    </r>
    <r>
      <rPr>
        <sz val="11"/>
        <color rgb="FFFF0000"/>
        <rFont val="Calibri"/>
        <family val="2"/>
        <scheme val="minor"/>
      </rPr>
      <t xml:space="preserve"> </t>
    </r>
    <r>
      <rPr>
        <sz val="11"/>
        <color theme="1"/>
        <rFont val="Calibri"/>
        <family val="2"/>
        <scheme val="minor"/>
      </rPr>
      <t>signifies items which are additions to the Collins Center's "Princeton FY20-24 CIP Proposed 4.1.19" spreadsheet.</t>
    </r>
  </si>
  <si>
    <t>Town Clk. Vote Tabulator</t>
  </si>
  <si>
    <t>FY18 Snow and Ice Deficit</t>
  </si>
  <si>
    <t>Transfer from available funds</t>
  </si>
  <si>
    <t>If ATM and/or STM do not approve moving forward with new Public Safety in CY2019, fund.</t>
  </si>
  <si>
    <t>Purchase out of FY19 budget</t>
  </si>
  <si>
    <t>BLDG13 - "NEW"</t>
  </si>
  <si>
    <r>
      <rPr>
        <sz val="11"/>
        <rFont val="Calibri"/>
        <family val="2"/>
        <scheme val="minor"/>
      </rPr>
      <t>Discussed with WRSD, wait until at least FY 21 (total $200k?) -</t>
    </r>
    <r>
      <rPr>
        <sz val="11"/>
        <color rgb="FFFF0000"/>
        <rFont val="Calibri"/>
        <family val="2"/>
        <scheme val="minor"/>
      </rPr>
      <t xml:space="preserve"> </t>
    </r>
    <r>
      <rPr>
        <sz val="11"/>
        <color theme="1"/>
        <rFont val="Calibri"/>
        <family val="2"/>
        <scheme val="minor"/>
      </rPr>
      <t>(est. 60,720 sq. ft. @ $3 per)</t>
    </r>
  </si>
  <si>
    <t>Pay cash</t>
  </si>
  <si>
    <t>Preliminary estimate</t>
  </si>
  <si>
    <t>Remaining Free Cash</t>
  </si>
  <si>
    <r>
      <t>Grant for 75% of this project requested through FEMA</t>
    </r>
    <r>
      <rPr>
        <sz val="11"/>
        <color rgb="FFFF0000"/>
        <rFont val="Calibri"/>
        <family val="2"/>
        <scheme val="minor"/>
      </rPr>
      <t xml:space="preserve"> (NN increased from ~$16k to $17.5k)</t>
    </r>
  </si>
  <si>
    <t>9/21/2020 deadline</t>
  </si>
  <si>
    <t>Seek PEG Access Licensee grant from Charter - First $25k must be requested by 9/21/2020</t>
  </si>
  <si>
    <t>Use nearly all. Financial Advisor recommends placing in stabilization vs. keeping in Free Cash</t>
  </si>
  <si>
    <r>
      <rPr>
        <sz val="11"/>
        <color rgb="FFFF0000"/>
        <rFont val="Calibri"/>
        <family val="2"/>
        <scheme val="minor"/>
      </rPr>
      <t>Use $150k on town offices relocation/move,</t>
    </r>
    <r>
      <rPr>
        <sz val="11"/>
        <color rgb="FF0070C0"/>
        <rFont val="Calibri"/>
        <family val="2"/>
        <scheme val="minor"/>
      </rPr>
      <t xml:space="preserve"> </t>
    </r>
    <r>
      <rPr>
        <sz val="11"/>
        <color rgb="FFFF0000"/>
        <rFont val="Calibri"/>
        <family val="2"/>
        <scheme val="minor"/>
      </rPr>
      <t xml:space="preserve">then use balance </t>
    </r>
    <r>
      <rPr>
        <sz val="11"/>
        <color rgb="FF0070C0"/>
        <rFont val="Calibri"/>
        <family val="2"/>
        <scheme val="minor"/>
      </rPr>
      <t>to offset new Pub Saf Bldg</t>
    </r>
  </si>
  <si>
    <t>Transfer funds in the fall (amount TBD based on conceptual estimates to be developed)</t>
  </si>
  <si>
    <r>
      <rPr>
        <sz val="11"/>
        <color rgb="FFFF0000"/>
        <rFont val="Calibri"/>
        <family val="2"/>
        <scheme val="minor"/>
      </rPr>
      <t>Red</t>
    </r>
    <r>
      <rPr>
        <sz val="11"/>
        <color theme="1"/>
        <rFont val="Calibri"/>
        <family val="2"/>
        <scheme val="minor"/>
      </rPr>
      <t xml:space="preserve"> text signifies changes since the version dated 4/10/19</t>
    </r>
  </si>
  <si>
    <t>Reno space @private site/move/rental costs</t>
  </si>
  <si>
    <t>Not going to use this time around, may need for unanticipated project costs.</t>
  </si>
  <si>
    <r>
      <t xml:space="preserve">SB DISCUSSION AT 4/17/19 MEETING (ch anges afterwards shown in </t>
    </r>
    <r>
      <rPr>
        <b/>
        <sz val="11"/>
        <color rgb="FFFF0000"/>
        <rFont val="Calibri"/>
        <family val="2"/>
        <scheme val="minor"/>
      </rPr>
      <t>red</t>
    </r>
    <r>
      <rPr>
        <b/>
        <sz val="11"/>
        <color theme="1"/>
        <rFont val="Calibri"/>
        <family val="2"/>
        <scheme val="minor"/>
      </rPr>
      <t>)</t>
    </r>
  </si>
  <si>
    <t>VADAR New Account Numbers</t>
  </si>
  <si>
    <t>01-114-5190-000000</t>
  </si>
  <si>
    <t>01-114-5730-000000</t>
  </si>
  <si>
    <t>01-122-5190-000000</t>
  </si>
  <si>
    <t>01-122-5385-000000</t>
  </si>
  <si>
    <t>01-122-5730-000000</t>
  </si>
  <si>
    <t>01-122-5250-000000</t>
  </si>
  <si>
    <t>01-122-5308-000000</t>
  </si>
  <si>
    <t>01-122-5580-000000</t>
  </si>
  <si>
    <t>01-123-5110-000000</t>
  </si>
  <si>
    <t>01-123-5340-000000</t>
  </si>
  <si>
    <t>01-123-5308-000000</t>
  </si>
  <si>
    <t>01-123-5710-000000</t>
  </si>
  <si>
    <t>01-123-5730-000000</t>
  </si>
  <si>
    <t>01-135-5110-000000</t>
  </si>
  <si>
    <t>01-135-5302-000000</t>
  </si>
  <si>
    <t>01-135-5385-000000</t>
  </si>
  <si>
    <t>01-135-5730-000000</t>
  </si>
  <si>
    <t>01-135-5308-000000</t>
  </si>
  <si>
    <t>01-135-5420-000000</t>
  </si>
  <si>
    <t>01-141-5110-000000</t>
  </si>
  <si>
    <t>01-141-5112-000000</t>
  </si>
  <si>
    <t>01-141-5385-000000</t>
  </si>
  <si>
    <t>01-141-5300-000000</t>
  </si>
  <si>
    <t>01-141-5710-000000</t>
  </si>
  <si>
    <t>01-141-5420-000000</t>
  </si>
  <si>
    <t>01-145-5110-000000</t>
  </si>
  <si>
    <t>01-145-5112-000000</t>
  </si>
  <si>
    <t>01-145-5314-000000</t>
  </si>
  <si>
    <t>01-145-5345-000000</t>
  </si>
  <si>
    <t>01-145-5420-000000</t>
  </si>
  <si>
    <t>01-145-5710-000000</t>
  </si>
  <si>
    <t>01-145-5308-000000</t>
  </si>
  <si>
    <t>01-145-5730-000000</t>
  </si>
  <si>
    <t>01-145-5385-000000</t>
  </si>
  <si>
    <t>01-145-5313-000000</t>
  </si>
  <si>
    <t>01-151-5303-000000</t>
  </si>
  <si>
    <t>01-155-5110-000000</t>
  </si>
  <si>
    <t>01-155-5340-000000</t>
  </si>
  <si>
    <t>01-155-5244-000000</t>
  </si>
  <si>
    <t>01-155-5385-000000</t>
  </si>
  <si>
    <t>01-159-5112-000000</t>
  </si>
  <si>
    <t>01-159-5118-000000</t>
  </si>
  <si>
    <t>01-159-5308-000000</t>
  </si>
  <si>
    <t>01-159-5420-000000</t>
  </si>
  <si>
    <t>01-161-5110-000000</t>
  </si>
  <si>
    <t>01-161-5190-000000</t>
  </si>
  <si>
    <t>01-161-5345-000000</t>
  </si>
  <si>
    <t>01-161-5300-000000</t>
  </si>
  <si>
    <t>01-161-5308-000000</t>
  </si>
  <si>
    <t>01-161-5420-000000</t>
  </si>
  <si>
    <t>01-162-5190-000000</t>
  </si>
  <si>
    <t>01-162-5305-000000</t>
  </si>
  <si>
    <t>01-162-5110-000000</t>
  </si>
  <si>
    <t>01-162-5300-000000</t>
  </si>
  <si>
    <t>01-162-5306-000000</t>
  </si>
  <si>
    <t>01-162-5420-000000</t>
  </si>
  <si>
    <t>01-171-5730-000000</t>
  </si>
  <si>
    <t>01-171-5308-000000</t>
  </si>
  <si>
    <t>01-175-5112-000000</t>
  </si>
  <si>
    <t>01-175-5308-000000</t>
  </si>
  <si>
    <t>01-175-5304-000000</t>
  </si>
  <si>
    <t>01-176-5590-000000</t>
  </si>
  <si>
    <t>01-177-5580-000000</t>
  </si>
  <si>
    <t>01-179-5350-000000</t>
  </si>
  <si>
    <t>01-179-5580-000000</t>
  </si>
  <si>
    <t>01-192-5110-000000</t>
  </si>
  <si>
    <t>01-192-5380-000000</t>
  </si>
  <si>
    <t>01-192-5385-000000</t>
  </si>
  <si>
    <t>01-192-5210-000000</t>
  </si>
  <si>
    <t>01-192-5215-000000</t>
  </si>
  <si>
    <t>01-192-5345-000000</t>
  </si>
  <si>
    <t>01-192-5340-000000</t>
  </si>
  <si>
    <t>01-192-5240-000000</t>
  </si>
  <si>
    <t>01-192-5242-000000</t>
  </si>
  <si>
    <t>01-192-5420-000000</t>
  </si>
  <si>
    <t>01-192-5270-000000</t>
  </si>
  <si>
    <t>01-192-5582-000000</t>
  </si>
  <si>
    <t>01-192-5308-000000</t>
  </si>
  <si>
    <t>Non-Union Salary</t>
  </si>
  <si>
    <t>Dispatch Salary</t>
  </si>
  <si>
    <t>Union Salary</t>
  </si>
  <si>
    <t>Final buget approved by ATM</t>
  </si>
  <si>
    <t>01-210-5110-000000</t>
  </si>
  <si>
    <t>01-210-5112-000000</t>
  </si>
  <si>
    <t>01-210-5118-000000</t>
  </si>
  <si>
    <t>01-210-5380-000000</t>
  </si>
  <si>
    <t>01-210-5210-000000</t>
  </si>
  <si>
    <t>01-210-5340-000000</t>
  </si>
  <si>
    <t>01-210-5242-000000</t>
  </si>
  <si>
    <t>01-210-5244-000000</t>
  </si>
  <si>
    <t>01-210-5420-000000</t>
  </si>
  <si>
    <t>01-210-5525-000000</t>
  </si>
  <si>
    <t>01-210-5480-000000</t>
  </si>
  <si>
    <t>01-210-5308-000000</t>
  </si>
  <si>
    <t>01-210-5710-000000</t>
  </si>
  <si>
    <t>01-210-5730-000000</t>
  </si>
  <si>
    <t>01-220-5110-000000</t>
  </si>
  <si>
    <t>01-220-5200-000000</t>
  </si>
  <si>
    <t>01-220-5215-000000</t>
  </si>
  <si>
    <t>01-220-5210-000000</t>
  </si>
  <si>
    <t>01-220-5345-000000</t>
  </si>
  <si>
    <t>01-220-5340-000000</t>
  </si>
  <si>
    <t>01-220-5240-000000</t>
  </si>
  <si>
    <t>01-220-5242-000000</t>
  </si>
  <si>
    <t>01-220-5244-000000</t>
  </si>
  <si>
    <t>01-220-5870-000000</t>
  </si>
  <si>
    <t>01-220-5420-000000</t>
  </si>
  <si>
    <t>01-220-5525-000000</t>
  </si>
  <si>
    <t>01-220-5582-000000</t>
  </si>
  <si>
    <t>01-220-5580-000000</t>
  </si>
  <si>
    <t>01-220-5480-000000</t>
  </si>
  <si>
    <t>01-220-5308-000000</t>
  </si>
  <si>
    <t>01-220-5730-000000</t>
  </si>
  <si>
    <t>01-231-5120-000000</t>
  </si>
  <si>
    <t>01-249-5190-000000</t>
  </si>
  <si>
    <t>01-249-5300-000000</t>
  </si>
  <si>
    <t>01-291-5300-000000</t>
  </si>
  <si>
    <t>01-291-5385-000000</t>
  </si>
  <si>
    <t>01-294-5190-000000</t>
  </si>
  <si>
    <t>01-294-5730-000000</t>
  </si>
  <si>
    <t>01-294-5308-000000</t>
  </si>
  <si>
    <t>01-294-5580-000000</t>
  </si>
  <si>
    <t>01-294-5312-000000</t>
  </si>
  <si>
    <t>01-422-5118-000000</t>
  </si>
  <si>
    <t>01-422-5110-000000</t>
  </si>
  <si>
    <t>01-422-5300-000000</t>
  </si>
  <si>
    <t>01-422-5210-000000</t>
  </si>
  <si>
    <t>01-422-5215-000000</t>
  </si>
  <si>
    <t>01-422-5340-000000</t>
  </si>
  <si>
    <t>01-422-5244-000000</t>
  </si>
  <si>
    <t>01-422-5420-000000</t>
  </si>
  <si>
    <t>01-422-5480-000000</t>
  </si>
  <si>
    <t>01-422-5580-000000</t>
  </si>
  <si>
    <t>01-422-5540-000000</t>
  </si>
  <si>
    <t>01-422-5530-000000</t>
  </si>
  <si>
    <t>01-422-5870-000000</t>
  </si>
  <si>
    <t>01-422-5890-000000</t>
  </si>
  <si>
    <t>01-423-5120-000000</t>
  </si>
  <si>
    <t>01-423-5318-000000</t>
  </si>
  <si>
    <t>01-423-5244-000000</t>
  </si>
  <si>
    <t>01-423-5535-000000</t>
  </si>
  <si>
    <t>01-424-5210-000000</t>
  </si>
  <si>
    <t>01-433-5580-000000</t>
  </si>
  <si>
    <t>01-420-5300-000000</t>
  </si>
  <si>
    <t>01-420-5310-000000</t>
  </si>
  <si>
    <t>01-491-5110-000000</t>
  </si>
  <si>
    <t>01-491-5240-000000</t>
  </si>
  <si>
    <t>01-491-5210-000000</t>
  </si>
  <si>
    <t>01-491-5580-000000</t>
  </si>
  <si>
    <t>01-541-5110-000000</t>
  </si>
  <si>
    <t>01-541-5270-000000</t>
  </si>
  <si>
    <t>01-541-5240-000000</t>
  </si>
  <si>
    <t>01-541-5210-000000</t>
  </si>
  <si>
    <t>01-541-5215-000000</t>
  </si>
  <si>
    <t>01-541-5340-000000</t>
  </si>
  <si>
    <t>01-541-5730-000000</t>
  </si>
  <si>
    <t>01-541-5350-000000</t>
  </si>
  <si>
    <t>01-541-5710-000000</t>
  </si>
  <si>
    <t>01-541-5307-000000</t>
  </si>
  <si>
    <t>01-541-5420-000000</t>
  </si>
  <si>
    <t>01-541-5580-000000</t>
  </si>
  <si>
    <t>01-541-5308-000000</t>
  </si>
  <si>
    <t>01-543-5190-000000</t>
  </si>
  <si>
    <t>01-543-5308-000000</t>
  </si>
  <si>
    <t>01-543-5770-000000</t>
  </si>
  <si>
    <t>01-610-5110-000000</t>
  </si>
  <si>
    <t>01-610-5112-000000</t>
  </si>
  <si>
    <t>01-610-5120-000000</t>
  </si>
  <si>
    <t>01-610-5580-000000</t>
  </si>
  <si>
    <t>01-610-5210-000000</t>
  </si>
  <si>
    <t>01-610-5215-000000</t>
  </si>
  <si>
    <t>01-610-5420-000000</t>
  </si>
  <si>
    <t>01-630-5110-000000</t>
  </si>
  <si>
    <t>01-630-5340-000000</t>
  </si>
  <si>
    <t>01-630-5240-000000</t>
  </si>
  <si>
    <t>01-630-5210-000000</t>
  </si>
  <si>
    <t>01-630-5580-000000</t>
  </si>
  <si>
    <t>01-691-5580-000000</t>
  </si>
  <si>
    <t>01-692-5350-000000</t>
  </si>
  <si>
    <t>01-820-5690-011001</t>
  </si>
  <si>
    <t>01-820-5690-011002</t>
  </si>
  <si>
    <t>01-820-5690-011003</t>
  </si>
  <si>
    <t>01-820-5690-011004</t>
  </si>
  <si>
    <t>01-911-5170-000000</t>
  </si>
  <si>
    <t>01-945-5740-000000</t>
  </si>
  <si>
    <t>01-914-5170-000000</t>
  </si>
  <si>
    <t>01-915-5170-000000</t>
  </si>
  <si>
    <t>01-916-5170-000000</t>
  </si>
  <si>
    <t>Moderator Salary--STIPENDS-PENSIONABLE</t>
  </si>
  <si>
    <t>DUES/MEMBERSHIPS/LICENSING</t>
  </si>
  <si>
    <t>STIPENDS-PENSIONABLE</t>
  </si>
  <si>
    <t>SOFTWARE LICENSING / SAAS</t>
  </si>
  <si>
    <t>ANNUAL HOLIDAY PARTY</t>
  </si>
  <si>
    <t>PROFESSIONAL DEVELOPMENT</t>
  </si>
  <si>
    <t>MISCELLANEOUS/OTHER SUPPLIES</t>
  </si>
  <si>
    <t>MANAGEMENT SALARIES</t>
  </si>
  <si>
    <t>Per Contract; Cell Phone</t>
  </si>
  <si>
    <t>TELECOMM (CABLE/INTERNET/PHONE)</t>
  </si>
  <si>
    <t>BUSINESS TRAVEL (MILEAGE/MEALS/HOTEL/TOLLS</t>
  </si>
  <si>
    <t>AUDITOR SERVICES</t>
  </si>
  <si>
    <t>OFFICE SUPPLIES</t>
  </si>
  <si>
    <t>01-141-5190-000000</t>
  </si>
  <si>
    <t>ASSESSOR CERTIFICATION</t>
  </si>
  <si>
    <t>OTHER PROFESSIONAL SERVICES</t>
  </si>
  <si>
    <t>01-145-5190-000000</t>
  </si>
  <si>
    <t>PAYROLL SERVICES</t>
  </si>
  <si>
    <t>POSTAGE &amp; MAILING</t>
  </si>
  <si>
    <t>OTHER FINANCIAL SERVICES</t>
  </si>
  <si>
    <t>LEGAL SERVICES</t>
  </si>
  <si>
    <t>EQUIP REPAIR/MAINTENANCE</t>
  </si>
  <si>
    <t>ADMIN ASSISTANT WAGES</t>
  </si>
  <si>
    <t>OTHER REGULAR WAGES</t>
  </si>
  <si>
    <r>
      <t>Town Clerk CMMC certification-</t>
    </r>
    <r>
      <rPr>
        <b/>
        <sz val="9"/>
        <color theme="1"/>
        <rFont val="Calibri"/>
        <family val="2"/>
        <scheme val="minor"/>
      </rPr>
      <t>STIPENDS-PENSIONABLE</t>
    </r>
  </si>
  <si>
    <t>Mileage &amp; Parking</t>
  </si>
  <si>
    <t>MANAGEMENT SALARIES-IT Coordinator Salary</t>
  </si>
  <si>
    <t>Admin Asst. for Building &amp; Others/Assistant Town Clerk--currently Susan</t>
  </si>
  <si>
    <t>6 pay periods of Office Manager--currently Terri</t>
  </si>
  <si>
    <t>MANAGEMENT SALARIES--Town Clerk Salary</t>
  </si>
  <si>
    <t>POLICE DETAILS (FOR DEPTS)</t>
  </si>
  <si>
    <t>TECH SUPPORT &amp; HARDWARE</t>
  </si>
  <si>
    <t>01-162-5345-000000</t>
  </si>
  <si>
    <t>ADVERTISING/LEGAL NOTICES</t>
  </si>
  <si>
    <t>Board of Appeals Misc. Expenses</t>
  </si>
  <si>
    <t>PROGRAMS</t>
  </si>
  <si>
    <t>CUSTODIAL SERVICES</t>
  </si>
  <si>
    <t>ELECTRICITY</t>
  </si>
  <si>
    <t>HEATING (GAS/OIL)</t>
  </si>
  <si>
    <t>BUILDING REPAIRS &amp; MAINTENANCE</t>
  </si>
  <si>
    <t>VEHICLE REPAIR/MAINTENANCE</t>
  </si>
  <si>
    <t>RENTALS/LEASES</t>
  </si>
  <si>
    <t>CLOTHING/BOOTS</t>
  </si>
  <si>
    <t>Police - Non-Union</t>
  </si>
  <si>
    <t>Dispatch</t>
  </si>
  <si>
    <t>Police - Union</t>
  </si>
  <si>
    <t>MISC. OTHER SUPPLIES</t>
  </si>
  <si>
    <t>VEHICLE FUEL</t>
  </si>
  <si>
    <t>MANAGEMENT SALARIES-Fire Dept Sal</t>
  </si>
  <si>
    <t>PURCHASE OF SERVICES</t>
  </si>
  <si>
    <t>CAPITAL (REPLACEMENT OF EQUIPMENT)</t>
  </si>
  <si>
    <t>AMBULANCE READINESS WAGES</t>
  </si>
  <si>
    <t>Ambulance Readiness; ATM Art-10 $15,600 cover additional coverage on weekend</t>
  </si>
  <si>
    <t>20-231-5118-000000</t>
  </si>
  <si>
    <t>AMBULANCE SALARIES</t>
  </si>
  <si>
    <t>20-231-5308-000000</t>
  </si>
  <si>
    <t>20-231-5730-000000</t>
  </si>
  <si>
    <t>20-231-5525-000000</t>
  </si>
  <si>
    <t>20-231-5500-000000</t>
  </si>
  <si>
    <t>20-231-5340-000000</t>
  </si>
  <si>
    <t>20-231-5420-000000</t>
  </si>
  <si>
    <t>20-231-5307-000000</t>
  </si>
  <si>
    <t>20-231-5582-000000</t>
  </si>
  <si>
    <t>20-231-5300-000000</t>
  </si>
  <si>
    <t>20-231-5311-000000</t>
  </si>
  <si>
    <t>20-231-5242-000000</t>
  </si>
  <si>
    <t>MEDICAL SUPPLIES</t>
  </si>
  <si>
    <t>BILLING/COLLECTION/PRINTING</t>
  </si>
  <si>
    <t>MEDICAL (DRUG EVALUATION)</t>
  </si>
  <si>
    <t>ENGINEERING/ARCHITECTURAL</t>
  </si>
  <si>
    <t>MOWING SUPPLIES</t>
  </si>
  <si>
    <t>PUBLIC WORK SUPPLIES</t>
  </si>
  <si>
    <t>CAPITAL CIP (BUILDING/ROADWAY/INFRASTRUCTURE  1 F</t>
  </si>
  <si>
    <t>PART TIME/SEASONAL/TEMP WAGES</t>
  </si>
  <si>
    <t>CONTRACT PLOWERS</t>
  </si>
  <si>
    <t>SNOW &amp; ICE ROADWAY TREATMENTS</t>
  </si>
  <si>
    <t>VETERANS BENEFITS</t>
  </si>
  <si>
    <t>01-610-5585-011006</t>
  </si>
  <si>
    <t>AUDIO MUSIC</t>
  </si>
  <si>
    <t>01-610-5585-011007</t>
  </si>
  <si>
    <t>BOOKS</t>
  </si>
  <si>
    <t>01-610-5585-011008</t>
  </si>
  <si>
    <t>MAGAZINES</t>
  </si>
  <si>
    <t>01-610-5585-011009</t>
  </si>
  <si>
    <t>DVD</t>
  </si>
  <si>
    <t>01-610-5585-011010</t>
  </si>
  <si>
    <t>AUDIO BOOKS</t>
  </si>
  <si>
    <t>01-610-5585-011011</t>
  </si>
  <si>
    <t>EBOOKS</t>
  </si>
  <si>
    <t>01-610-5308-000000</t>
  </si>
  <si>
    <t>01-610-5585-011005</t>
  </si>
  <si>
    <t>GAMES</t>
  </si>
  <si>
    <t>01-610-5710-000000</t>
  </si>
  <si>
    <t>BUSINESS TRAVEL(MILE/MEALS/HOTEL/TOLLS)</t>
  </si>
  <si>
    <t>Historical Comm. MISCELLANEOUS/OTHER SUPPLIES</t>
  </si>
  <si>
    <t>PROGRAMS-Memorial Day</t>
  </si>
  <si>
    <t>01-700-5910-012001</t>
  </si>
  <si>
    <t>DEBT SERVICE - LT PRINCIPAL--Police Cruiser Debt</t>
  </si>
  <si>
    <t>01-700-5910-012003</t>
  </si>
  <si>
    <t>DEBT SERVICE - LT PRINCIPAL--T Prince PCB Debt</t>
  </si>
  <si>
    <t>01-700-5910-012004</t>
  </si>
  <si>
    <t>DEBT SERVICE - LT PRINCIPAL-TPS Green Rpr Debt/Int</t>
  </si>
  <si>
    <t>01-700-5910-012005</t>
  </si>
  <si>
    <t>DEBT SERVICE - LT PRINCIPAL-Fieldstone Farm</t>
  </si>
  <si>
    <t>01-700-5910-012006</t>
  </si>
  <si>
    <t>DEBT SERVICE - LT PRINCIPAL-Broadband Make Ready</t>
  </si>
  <si>
    <t>01-700-5910-012007</t>
  </si>
  <si>
    <t>DEBT SERVICE - LT PRINCIPAL-Bagg Hall Stab. Debt/Int</t>
  </si>
  <si>
    <t>01-700-5910-012008</t>
  </si>
  <si>
    <t>DEBT SERVICE - LT PRINCIPAL-Public Safety Building Construction</t>
  </si>
  <si>
    <t>01-700-5910-012009</t>
  </si>
  <si>
    <t>DEBT SERVICE - LT PRINCIPAL-Bagg Hall Renovation/Addition</t>
  </si>
  <si>
    <t>01-700-5910-012010</t>
  </si>
  <si>
    <t>DEBT SERVICE - LT PRINCIPAL-Fire Truck Debt/Int</t>
  </si>
  <si>
    <t>01-700-5750-000000</t>
  </si>
  <si>
    <t>GENERAL DEBT/INT</t>
  </si>
  <si>
    <t>OTHER GOVT ASSESSMENTS-Air Polluction Control</t>
  </si>
  <si>
    <t>OTHER GOVT ASSESSMENTS--RMV Non-Renewal Surcharge</t>
  </si>
  <si>
    <t>OTHER GOVT ASSESSMENTS-MBTA</t>
  </si>
  <si>
    <t>OTHER GOVT ASSESSMENTS-Regional Transit Auth.</t>
  </si>
  <si>
    <t>EMPLOYEE FRINGE BENEFITS-Retirement Expense</t>
  </si>
  <si>
    <t>INSURANCE PREMIUMS-Town Insurance Expense</t>
  </si>
  <si>
    <t>EMPLOYEE FRINGE BENEFITS-Health Insurance Expense</t>
  </si>
  <si>
    <t>EMPLOYEE FRINGE BENEFITS-Life Fringe Longevity Expense</t>
  </si>
  <si>
    <t>EMPLOYEE FRINGE BENEFITS-FICA &amp; Medicare Expense</t>
  </si>
  <si>
    <t>OTHER SERVICES</t>
  </si>
  <si>
    <t>Mass Moderators Association Meeting; Mass Moderators Association Dues</t>
  </si>
  <si>
    <t>MMA Membership; ATFC Membership</t>
  </si>
  <si>
    <t>CMRPC Membership Dues; Training</t>
  </si>
  <si>
    <t>Landmark Ads; Abutters List</t>
  </si>
  <si>
    <t>Lecture Series; MAAC Annual Conference</t>
  </si>
  <si>
    <t>Purchase of Services; Cleaning</t>
  </si>
  <si>
    <t xml:space="preserve">R &amp; M Vehicles; </t>
  </si>
  <si>
    <t>R &amp; M Communication Equipment; R &amp; L Communication Equipment; R &amp; L Misc./Other;  R &amp; M Other Police Equip.; Additional Equipment/Patrol</t>
  </si>
  <si>
    <t>Repair/Maintenance - Firefighting Equipment; Repair/Maintenance -Communications</t>
  </si>
  <si>
    <t>FF Supression Material; FF Supplies- Dry Hydrant</t>
  </si>
  <si>
    <t>Heating Oil; Propane</t>
  </si>
  <si>
    <t>Tuition and Training; Confrences and Meetings</t>
  </si>
  <si>
    <t>Miscellaneous Supplies; Other Charges and Expenses</t>
  </si>
  <si>
    <t>Computers; Personnel FF Equipment - (Turnout Gear)</t>
  </si>
  <si>
    <t>Town Election; Printer carridges, election worker meals, misc. supplies</t>
  </si>
  <si>
    <t>Oxygen; Radio Repair</t>
  </si>
  <si>
    <t>ISA MEMBERSHIP; MTWFA MEMBERSHIP</t>
  </si>
  <si>
    <t>ANNUAL MTWFA TREE CONFERENCE; UMASS EXTENSION TREE CONFERENCE</t>
  </si>
  <si>
    <t>DEAD TREE REMOVALS; TREE PLANTINGS AND CARE</t>
  </si>
  <si>
    <t>HIGHWAY DEPT EMPLOYEES; OVERTIME</t>
  </si>
  <si>
    <t>65- VEHICLE SUPPLIES; 80-MISCELLANEOUS</t>
  </si>
  <si>
    <t>01-422-5830-000000</t>
  </si>
  <si>
    <t>CAPITAL (MAJOR Infrast Maint &amp; improv-Road Construction)</t>
  </si>
  <si>
    <t>40-SAND; 41-SALT</t>
  </si>
  <si>
    <t>Internet; Verizon phone</t>
  </si>
  <si>
    <t>01-541-5870-000000</t>
  </si>
  <si>
    <t>Services; Technology</t>
  </si>
  <si>
    <t>000000</t>
  </si>
  <si>
    <t>TOWN ACCOUNTANT CERTIFICATION</t>
  </si>
  <si>
    <t>01-135-5190-000000</t>
  </si>
  <si>
    <t>AUDITOR SERVICE</t>
  </si>
  <si>
    <t>MANAGEMENT SALARIES-Princepal Assessor Salary</t>
  </si>
  <si>
    <t>MANAGEMENT SALARIES-Assessors Salary</t>
  </si>
  <si>
    <t>ADMIN ASSISTANT WAGES-Assessors Clerk Salary</t>
  </si>
  <si>
    <t>Police - Union Salary</t>
  </si>
  <si>
    <t>MISC. OTHER SUPPLIES-FF Supression/Dry Hydrant</t>
  </si>
  <si>
    <t>OTHER CHARGES &amp; EXP</t>
  </si>
  <si>
    <t>AMBULANCE SALARIES*</t>
  </si>
  <si>
    <t>VEHICLE REPAIR/MAINTENANCE*</t>
  </si>
  <si>
    <t>OTHER PROFESSIONAL SERVICES*</t>
  </si>
  <si>
    <t>BILLING/COLLECTION/PRINTING*</t>
  </si>
  <si>
    <t>PROFESSIONAL DEVELOPMENT*</t>
  </si>
  <si>
    <t>TELECOMM (CABLE/INTERNET/PHONE)*</t>
  </si>
  <si>
    <t>OFFICE SUPPLIES*</t>
  </si>
  <si>
    <t>MEDICAL SUPPLIES*</t>
  </si>
  <si>
    <t>MISC. OTHER SUPPLIES*</t>
  </si>
  <si>
    <t>CLOTHING/BOOTS*</t>
  </si>
  <si>
    <t>DUES/MEMBERSHIPS/LICENSING*</t>
  </si>
  <si>
    <t>DEAD TREE REMOVAL</t>
  </si>
  <si>
    <t>Wachusetts Reg School Dist.</t>
  </si>
  <si>
    <t>Montachusetts Reg Vocational School</t>
  </si>
  <si>
    <t>PUBLIC WORKS SUPPLIES</t>
  </si>
  <si>
    <t>INS</t>
  </si>
  <si>
    <t>Police Union Salary</t>
  </si>
  <si>
    <t>CAPITAL (MAJOR INFRASTRUCTURE MAINTENANCE &amp; IMPROV-ROAD CONSTRUCTION</t>
  </si>
  <si>
    <t>thru 11/05/19</t>
  </si>
  <si>
    <t>FY21</t>
  </si>
  <si>
    <t>Estimated Need 2021</t>
  </si>
  <si>
    <t>Sherry Patch</t>
  </si>
  <si>
    <t>OTHER CHARGES/EXPENSES</t>
  </si>
  <si>
    <t>Ginger Toll</t>
  </si>
  <si>
    <t>Ben Metcalf</t>
  </si>
  <si>
    <t>2% increase in salary.</t>
  </si>
  <si>
    <t>Rutland does not have FY21 numbers yet but did indicate a 2%</t>
  </si>
  <si>
    <t>increase in pay.</t>
  </si>
  <si>
    <t>FY21 EMT COSTS ADDITIONAL TWO OFFICERS</t>
  </si>
  <si>
    <t>Contract in Place</t>
  </si>
  <si>
    <t>FY 20</t>
  </si>
  <si>
    <t>B. Metcalf</t>
  </si>
  <si>
    <t>B. METCALF CONTRACTUAL INCREASE</t>
  </si>
  <si>
    <t>Walter Gowey</t>
  </si>
  <si>
    <t>19 hr/wk x $21.34/hr x 52 wk/yr (52 weeks + 1 day Wed))</t>
  </si>
  <si>
    <t>Varies monthly- Field/ court lights, irrigation, fieldhouse</t>
  </si>
  <si>
    <t>Everett-Needham- Krashes Complex- TPS</t>
  </si>
  <si>
    <t>2018 Gatsby prices used</t>
  </si>
  <si>
    <t>$51.49 x 12 months</t>
  </si>
  <si>
    <t>Signs, rink, portas, equipment, office</t>
  </si>
  <si>
    <t>Town Accountant got certified in FY19/New line item</t>
  </si>
  <si>
    <t>Audit contract renewed for another three years FY2020, 2021,2022.</t>
  </si>
  <si>
    <t>Training, Seminar</t>
  </si>
  <si>
    <t>$11,185 third year total cost (Treas and Acct each shares half)</t>
  </si>
  <si>
    <t>Tax Form 1099 Vendor List and balances carryover to FY20</t>
  </si>
  <si>
    <t>01-135-5710-000000</t>
  </si>
  <si>
    <t>MMA&amp;AA Conferences (Spring, Summer, and Fall) (Mar Edcuation: Susan &amp; me)</t>
  </si>
  <si>
    <t>69253.57*1.02=70638.64</t>
  </si>
  <si>
    <t>ASSISTANT WAGES</t>
  </si>
  <si>
    <t>OPEB Study</t>
  </si>
  <si>
    <t xml:space="preserve">Harpers Payroll processing 2925.00 W2's etc 405.00 </t>
  </si>
  <si>
    <t>4900 MV, 3200 RE/PP, 2100 Vendor Checks</t>
  </si>
  <si>
    <t>Added 1500 for BOA salary</t>
  </si>
  <si>
    <t>$510 each Assessor</t>
  </si>
  <si>
    <t>*Partial -works for 3 other departments</t>
  </si>
  <si>
    <t>* Balance of employee salary is paid from BoH/Admin Asst/FireDept.</t>
  </si>
  <si>
    <t xml:space="preserve">limit map update/eliminate some training </t>
  </si>
  <si>
    <t>CMRPC/training</t>
  </si>
  <si>
    <t>Per Contract</t>
  </si>
  <si>
    <t xml:space="preserve">Decrease -supplies up to date. </t>
  </si>
  <si>
    <t>Regular Pay:  8hrs. X $22.70 X261 days x 1.02% =$48, 9345.55 plus</t>
  </si>
  <si>
    <t>OT Pay:  70 hrs. X $22.70 X1.5 = $2,383.50 X 1.02% = $2,431.17</t>
  </si>
  <si>
    <t>Reduced line from $24,500 to account for level funding</t>
  </si>
  <si>
    <t>S. Patch</t>
  </si>
  <si>
    <t>Does not include new Historical Lighting-Pending add'l cost BA</t>
  </si>
  <si>
    <t>Increases of 2% for FY 20 and FY21 do not keep up with</t>
  </si>
  <si>
    <t>governmental COLA figures (4.4% for those two years).  So we are</t>
  </si>
  <si>
    <t>requesting 3% increase in FY21 to keep up with COLA and give</t>
  </si>
  <si>
    <t>additional increase of .6%</t>
  </si>
  <si>
    <t>Increase $350 because of increase in our charges from CWMARS</t>
  </si>
  <si>
    <t>Increase $1,000 steadily increasing demand</t>
  </si>
  <si>
    <t>multp. elections &amp; new asst. to train</t>
  </si>
  <si>
    <t>4 Elections</t>
  </si>
  <si>
    <t>Add additional 2 hours per week for Nickole @ $19.38/hr paid for by Formula Grant</t>
  </si>
  <si>
    <t>May be conservative but unsure what winter bills will be.</t>
  </si>
  <si>
    <t>Reduced per current spending trends</t>
  </si>
  <si>
    <t>Payments to Wellington for space renovations</t>
  </si>
  <si>
    <t>$2650/month</t>
  </si>
  <si>
    <t>Newsletter costs of ~$200 per month</t>
  </si>
  <si>
    <t>MCOA fall conference (Aimee plus 50% Nickole)</t>
  </si>
  <si>
    <t>$27/month Verizon phone and $60/month Spectrum internet</t>
  </si>
  <si>
    <t>For guest speakers or other special programming.  Additional funding via donations.</t>
  </si>
  <si>
    <t>For general office supplies</t>
  </si>
  <si>
    <t>Includes primarily food for senior center special events.</t>
  </si>
  <si>
    <t>Capital items paid for by Formula Grant</t>
  </si>
  <si>
    <t>Director and Asst Salary</t>
  </si>
  <si>
    <t>FORMULA GRANT -- See next tab</t>
  </si>
  <si>
    <r>
      <t>state formula grant for Council's on Aging</t>
    </r>
    <r>
      <rPr>
        <b/>
        <sz val="9"/>
        <color theme="1"/>
        <rFont val="Calibri"/>
        <family val="2"/>
        <scheme val="minor"/>
      </rPr>
      <t xml:space="preserve"> ($8279.82)</t>
    </r>
    <r>
      <rPr>
        <sz val="9"/>
        <color theme="1"/>
        <rFont val="Calibri"/>
        <family val="2"/>
        <scheme val="minor"/>
      </rPr>
      <t>:</t>
    </r>
  </si>
  <si>
    <t>Same as FY20  -- to pay for increase in Asst hours, Exercise instructor fees, elderbus and capital.</t>
  </si>
  <si>
    <t>Exercise instructor fees, newsletter costs, Elderbus,</t>
  </si>
  <si>
    <t>1250+4000+100+634.48</t>
  </si>
  <si>
    <t>increase in staff hours</t>
  </si>
  <si>
    <t>I don't believe that any revenue came to the COA directly from the PAS.  Can we confirm if this should be shown on my budget?</t>
  </si>
  <si>
    <t>Budget Check --</t>
  </si>
  <si>
    <t xml:space="preserve"> IAM Responding, IMC and other software &amp; special services.  Costs are increasing </t>
  </si>
  <si>
    <t>Ambulance Salaries YTD call volume is up 18%.  Heroine overdoses and Complex ALS calls</t>
  </si>
  <si>
    <t xml:space="preserve">We need extra funding to move 1998 vehicle out and replace with current Chief Vehicle. </t>
  </si>
  <si>
    <t>Call volume is up 18%</t>
  </si>
  <si>
    <t>Wachusett Fund full cost. 16 defibs maintained in Princeton</t>
  </si>
  <si>
    <t>Increased due to changes and PFD forced to move to Leominster</t>
  </si>
  <si>
    <t>Fiscal 20 epxense was $6,000+. Collections exceed 90% though</t>
  </si>
  <si>
    <t xml:space="preserve">Significant increase in drug costs (NARCAN, Epi). High use items </t>
  </si>
  <si>
    <t>Budget for licenses in Fiscal 20 was $3,500 and costs increased</t>
  </si>
  <si>
    <t>per attached inventory</t>
  </si>
  <si>
    <t>$20.39/hr for 19 hours per week, plus 20 additional hours *1.02</t>
  </si>
  <si>
    <t>Clients and workload projected to multiply in 2021</t>
  </si>
  <si>
    <t>Wages for Sara Wyman</t>
  </si>
  <si>
    <t>Conferences and training required regularly (mileage, materials)</t>
  </si>
  <si>
    <t>3 current clients / Average of $4,000 per month. $35,000 is modest.</t>
  </si>
  <si>
    <t>Sara Wyman</t>
  </si>
  <si>
    <t>example</t>
  </si>
  <si>
    <t>Superintendent $377.40 biweekly +/- partial week</t>
  </si>
  <si>
    <t>% change from FY20</t>
  </si>
  <si>
    <t>52 weeks @25 Hours/Week @24.40*1.02 (10 hrs/week for TA)</t>
  </si>
  <si>
    <t>** Includes a 3.7% premium increase for active employees, a 3.7% increase for retirees (Jan.-June), one standard family plan.</t>
  </si>
  <si>
    <t xml:space="preserve">Retirement Expense </t>
  </si>
  <si>
    <t>FY20 Projected</t>
  </si>
  <si>
    <t>FY21 Estimated</t>
  </si>
  <si>
    <t>TBD</t>
  </si>
  <si>
    <t>$26.44 per hour, for 40 hours per week, at 12 weeks**</t>
  </si>
  <si>
    <t>TREASURER/COLLECTOR CERTIFICATION</t>
  </si>
  <si>
    <t>PFAS Remediation</t>
  </si>
  <si>
    <t>Environmental Testing/Monitor</t>
  </si>
  <si>
    <t>OTHER PROFESSIONAL SERVICES  (Environmental Testing/Monitor)</t>
  </si>
  <si>
    <t>Smith Vocational and Technical High School</t>
  </si>
  <si>
    <t>Telephone/Archive Social</t>
  </si>
  <si>
    <t>ENVIRONMENTAL ACTION COMMITTEE</t>
  </si>
  <si>
    <t>EAC</t>
  </si>
  <si>
    <t>SUPPLIES &amp; MATERIALS</t>
  </si>
  <si>
    <t>Copy printing, informational materials, supplies</t>
  </si>
  <si>
    <t>EXPENSE</t>
  </si>
  <si>
    <t>SUPPLIES</t>
  </si>
  <si>
    <t>Microsoft Office 365 Business;27 users at $900 per year</t>
  </si>
  <si>
    <t>$34.65 at an average of 15 hours per week</t>
  </si>
  <si>
    <t>BOARD OF APPEALS EXPENSE</t>
  </si>
  <si>
    <t>internet</t>
  </si>
  <si>
    <t>Updated 05/19/2020</t>
  </si>
  <si>
    <t>Reduced by $50K</t>
  </si>
  <si>
    <t>Reduced by $10K</t>
  </si>
  <si>
    <t>Reduction in Interest Rates</t>
  </si>
  <si>
    <t>Reduced by 20%</t>
  </si>
  <si>
    <t>Reduced to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</si>
</sst>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dd/yy;@"/>
    <numFmt numFmtId="165" formatCode="00"/>
    <numFmt numFmtId="166" formatCode="000"/>
    <numFmt numFmtId="167" formatCode="_(* #,##0.00_);_(* \(#,##0.00\);_(* \-??_);_(@_)"/>
    <numFmt numFmtId="168" formatCode="_(* #,##0_);_(* \(#,##0\);_(* &quot;-&quot;??_);_(@_)"/>
    <numFmt numFmtId="169" formatCode="0.0%"/>
    <numFmt numFmtId="170" formatCode="_(&quot;$&quot;* #,##0_);_(&quot;$&quot;* \(#,##0\);_(&quot;$&quot;* &quot;-&quot;??_);_(@_)"/>
    <numFmt numFmtId="171" formatCode="&quot;$&quot;#,##0.00"/>
    <numFmt numFmtId="172" formatCode="000000"/>
  </numFmts>
  <fonts count="6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name val="Calibri"/>
      <family val="2"/>
      <scheme val="minor"/>
    </font>
    <font>
      <sz val="12"/>
      <name val="Calibri"/>
      <family val="2"/>
      <scheme val="minor"/>
    </font>
    <font>
      <sz val="11"/>
      <name val="Calibri"/>
      <family val="2"/>
      <scheme val="minor"/>
    </font>
    <font>
      <sz val="9"/>
      <color theme="1"/>
      <name val="Calibri"/>
      <family val="2"/>
      <scheme val="minor"/>
    </font>
    <font>
      <i/>
      <sz val="9"/>
      <color theme="1"/>
      <name val="Calibri"/>
      <family val="2"/>
      <scheme val="minor"/>
    </font>
    <font>
      <sz val="20"/>
      <name val="Calibri"/>
      <family val="2"/>
      <scheme val="minor"/>
    </font>
    <font>
      <b/>
      <sz val="10"/>
      <name val="Calibri"/>
      <family val="2"/>
      <scheme val="minor"/>
    </font>
    <font>
      <sz val="6"/>
      <name val="Calibri"/>
      <family val="2"/>
      <scheme val="minor"/>
    </font>
    <font>
      <sz val="9"/>
      <name val="Calibri"/>
      <family val="2"/>
      <scheme val="minor"/>
    </font>
    <font>
      <i/>
      <sz val="9"/>
      <name val="Calibri"/>
      <family val="2"/>
      <scheme val="minor"/>
    </font>
    <font>
      <sz val="8"/>
      <name val="Calibri"/>
      <family val="2"/>
      <scheme val="minor"/>
    </font>
    <font>
      <i/>
      <sz val="8"/>
      <name val="Calibri"/>
      <family val="2"/>
      <scheme val="minor"/>
    </font>
    <font>
      <sz val="8"/>
      <color theme="1"/>
      <name val="Calibri"/>
      <family val="2"/>
      <scheme val="minor"/>
    </font>
    <font>
      <i/>
      <sz val="8"/>
      <color theme="1"/>
      <name val="Calibri"/>
      <family val="2"/>
      <scheme val="minor"/>
    </font>
    <font>
      <b/>
      <sz val="14"/>
      <color theme="1"/>
      <name val="Calibri"/>
      <family val="2"/>
      <scheme val="minor"/>
    </font>
    <font>
      <i/>
      <sz val="12"/>
      <color theme="1"/>
      <name val="Calibri"/>
      <family val="2"/>
      <scheme val="minor"/>
    </font>
    <font>
      <b/>
      <sz val="8"/>
      <color theme="1"/>
      <name val="Calibri"/>
      <family val="2"/>
      <scheme val="minor"/>
    </font>
    <font>
      <i/>
      <sz val="11"/>
      <color theme="1"/>
      <name val="Calibri"/>
      <family val="2"/>
      <scheme val="minor"/>
    </font>
    <font>
      <b/>
      <i/>
      <sz val="11"/>
      <color theme="1"/>
      <name val="Calibri"/>
      <family val="2"/>
      <scheme val="minor"/>
    </font>
    <font>
      <i/>
      <sz val="11"/>
      <color theme="0"/>
      <name val="Calibri"/>
      <family val="2"/>
      <scheme val="minor"/>
    </font>
    <font>
      <b/>
      <sz val="16"/>
      <name val="Calibri"/>
      <family val="2"/>
      <scheme val="minor"/>
    </font>
    <font>
      <b/>
      <sz val="12"/>
      <name val="Calibri"/>
      <family val="2"/>
      <scheme val="minor"/>
    </font>
    <font>
      <b/>
      <sz val="11"/>
      <name val="Calibri"/>
      <family val="2"/>
      <scheme val="minor"/>
    </font>
    <font>
      <b/>
      <sz val="9"/>
      <color theme="1"/>
      <name val="Calibri"/>
      <family val="2"/>
      <scheme val="minor"/>
    </font>
    <font>
      <b/>
      <i/>
      <sz val="9"/>
      <color theme="1"/>
      <name val="Calibri"/>
      <family val="2"/>
      <scheme val="minor"/>
    </font>
    <font>
      <b/>
      <sz val="6"/>
      <name val="Calibri"/>
      <family val="2"/>
      <scheme val="minor"/>
    </font>
    <font>
      <b/>
      <sz val="9"/>
      <name val="Calibri"/>
      <family val="2"/>
      <scheme val="minor"/>
    </font>
    <font>
      <b/>
      <i/>
      <sz val="8"/>
      <color theme="1"/>
      <name val="Calibri"/>
      <family val="2"/>
      <scheme val="minor"/>
    </font>
    <font>
      <b/>
      <i/>
      <sz val="11"/>
      <color theme="0"/>
      <name val="Calibri"/>
      <family val="2"/>
      <scheme val="minor"/>
    </font>
    <font>
      <sz val="14"/>
      <name val="Calibri"/>
      <family val="2"/>
      <scheme val="minor"/>
    </font>
    <font>
      <sz val="11"/>
      <color theme="1"/>
      <name val="Calibri"/>
      <family val="2"/>
      <scheme val="minor"/>
    </font>
    <font>
      <sz val="16"/>
      <color theme="1"/>
      <name val="Calibri"/>
      <family val="2"/>
      <scheme val="minor"/>
    </font>
    <font>
      <b/>
      <sz val="11"/>
      <color indexed="10"/>
      <name val="Arial"/>
      <family val="2"/>
    </font>
    <font>
      <sz val="10"/>
      <name val="Arial"/>
      <family val="2"/>
    </font>
    <font>
      <sz val="11"/>
      <color indexed="8"/>
      <name val="Calibri"/>
      <family val="2"/>
      <charset val="1"/>
    </font>
    <font>
      <sz val="9"/>
      <color indexed="8"/>
      <name val="Calibri"/>
      <family val="2"/>
      <charset val="1"/>
    </font>
    <font>
      <i/>
      <sz val="9"/>
      <color indexed="8"/>
      <name val="Calibri"/>
      <family val="2"/>
      <charset val="1"/>
    </font>
    <font>
      <sz val="11"/>
      <color indexed="9"/>
      <name val="Calibri"/>
      <family val="2"/>
      <charset val="1"/>
    </font>
    <font>
      <b/>
      <sz val="14"/>
      <name val="Calibri"/>
      <family val="2"/>
      <scheme val="minor"/>
    </font>
    <font>
      <b/>
      <i/>
      <sz val="14"/>
      <name val="Calibri"/>
      <family val="2"/>
      <scheme val="minor"/>
    </font>
    <font>
      <i/>
      <sz val="11"/>
      <name val="Calibri"/>
      <family val="2"/>
      <scheme val="minor"/>
    </font>
    <font>
      <b/>
      <sz val="9"/>
      <color indexed="81"/>
      <name val="Tahoma"/>
      <family val="2"/>
    </font>
    <font>
      <sz val="9"/>
      <color indexed="81"/>
      <name val="Tahoma"/>
      <family val="2"/>
    </font>
    <font>
      <sz val="11"/>
      <color rgb="FFFF0000"/>
      <name val="Calibri"/>
      <family val="2"/>
      <scheme val="minor"/>
    </font>
    <font>
      <sz val="9"/>
      <color rgb="FFFF0000"/>
      <name val="Calibri"/>
      <family val="2"/>
      <scheme val="minor"/>
    </font>
    <font>
      <i/>
      <sz val="9"/>
      <color rgb="FFFF0000"/>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
      <sz val="11"/>
      <color rgb="FF0070C0"/>
      <name val="Calibri"/>
      <family val="2"/>
      <scheme val="minor"/>
    </font>
    <font>
      <sz val="12"/>
      <color rgb="FF0070C0"/>
      <name val="Calibri"/>
      <family val="2"/>
      <scheme val="minor"/>
    </font>
    <font>
      <sz val="10"/>
      <color indexed="8"/>
      <name val="Arial"/>
      <family val="2"/>
    </font>
    <font>
      <sz val="11"/>
      <color indexed="8"/>
      <name val="Calibri"/>
      <family val="2"/>
    </font>
    <font>
      <sz val="8"/>
      <color indexed="8"/>
      <name val="Arial"/>
      <family val="2"/>
    </font>
    <font>
      <b/>
      <sz val="11"/>
      <color indexed="8"/>
      <name val="Calibri"/>
      <family val="2"/>
    </font>
    <font>
      <sz val="1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27"/>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66FF33"/>
        <bgColor indexed="64"/>
      </patternFill>
    </fill>
    <fill>
      <patternFill patternType="solid">
        <fgColor theme="9" tint="0.79998168889431442"/>
        <bgColor indexed="64"/>
      </patternFill>
    </fill>
    <fill>
      <patternFill patternType="solid">
        <fgColor theme="2" tint="-9.9978637043366805E-2"/>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auto="1"/>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auto="1"/>
      </left>
      <right style="medium">
        <color auto="1"/>
      </right>
      <top style="thin">
        <color indexed="64"/>
      </top>
      <bottom style="medium">
        <color indexed="64"/>
      </bottom>
      <diagonal/>
    </border>
    <border>
      <left/>
      <right style="medium">
        <color indexed="64"/>
      </right>
      <top style="medium">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9">
    <xf numFmtId="0" fontId="0" fillId="0" borderId="0"/>
    <xf numFmtId="43" fontId="34" fillId="0" borderId="0" applyFont="0" applyFill="0" applyBorder="0" applyAlignment="0" applyProtection="0"/>
    <xf numFmtId="44" fontId="34" fillId="0" borderId="0" applyFont="0" applyFill="0" applyBorder="0" applyAlignment="0" applyProtection="0"/>
    <xf numFmtId="0" fontId="38" fillId="0" borderId="0"/>
    <xf numFmtId="9" fontId="34" fillId="0" borderId="0" applyFont="0" applyFill="0" applyBorder="0" applyAlignment="0" applyProtection="0"/>
    <xf numFmtId="0" fontId="37" fillId="0" borderId="0"/>
    <xf numFmtId="9" fontId="37" fillId="0" borderId="0" applyFont="0" applyFill="0" applyBorder="0" applyAlignment="0" applyProtection="0"/>
    <xf numFmtId="44" fontId="37" fillId="0" borderId="0" applyFont="0" applyFill="0" applyBorder="0" applyAlignment="0" applyProtection="0"/>
    <xf numFmtId="0" fontId="57" fillId="0" borderId="0"/>
  </cellStyleXfs>
  <cellXfs count="755">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40" fontId="7" fillId="0" borderId="0" xfId="0" applyNumberFormat="1" applyFont="1" applyAlignment="1">
      <alignment vertical="center"/>
    </xf>
    <xf numFmtId="0" fontId="3" fillId="0" borderId="0" xfId="0" applyFont="1" applyAlignment="1">
      <alignment vertical="center"/>
    </xf>
    <xf numFmtId="40" fontId="8" fillId="0" borderId="0" xfId="0" applyNumberFormat="1" applyFont="1" applyAlignment="1">
      <alignment vertical="center"/>
    </xf>
    <xf numFmtId="43" fontId="7" fillId="0" borderId="0" xfId="0" applyNumberFormat="1" applyFont="1" applyAlignment="1">
      <alignment vertical="center"/>
    </xf>
    <xf numFmtId="0" fontId="4" fillId="0" borderId="0" xfId="0" applyFont="1" applyAlignment="1">
      <alignment vertical="center"/>
    </xf>
    <xf numFmtId="0" fontId="3" fillId="3" borderId="0" xfId="0" applyFont="1" applyFill="1" applyAlignment="1">
      <alignment horizontal="center" vertical="center" wrapText="1"/>
    </xf>
    <xf numFmtId="0" fontId="11" fillId="4" borderId="0" xfId="0" applyFont="1" applyFill="1" applyAlignment="1">
      <alignment horizontal="center" vertical="center" wrapText="1"/>
    </xf>
    <xf numFmtId="4" fontId="6" fillId="0" borderId="0" xfId="0" applyNumberFormat="1" applyFont="1" applyAlignment="1">
      <alignment horizontal="center" vertical="center" wrapText="1"/>
    </xf>
    <xf numFmtId="40" fontId="12" fillId="5" borderId="0" xfId="0" applyNumberFormat="1" applyFont="1" applyFill="1" applyAlignment="1">
      <alignment horizontal="center" vertical="center" wrapText="1"/>
    </xf>
    <xf numFmtId="4" fontId="3"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40" fontId="12" fillId="0" borderId="0" xfId="0" applyNumberFormat="1" applyFont="1" applyAlignment="1">
      <alignment horizontal="center" vertical="center" wrapText="1"/>
    </xf>
    <xf numFmtId="43" fontId="13" fillId="0" borderId="0" xfId="0" applyNumberFormat="1" applyFont="1" applyAlignment="1">
      <alignment horizontal="center" vertical="center" wrapText="1"/>
    </xf>
    <xf numFmtId="0" fontId="6" fillId="0" borderId="0" xfId="0" applyFont="1" applyAlignment="1">
      <alignment horizontal="center" vertical="center" wrapText="1"/>
    </xf>
    <xf numFmtId="40" fontId="13" fillId="0" borderId="0" xfId="0" applyNumberFormat="1" applyFont="1" applyAlignment="1">
      <alignment horizontal="center" vertical="center" wrapText="1"/>
    </xf>
    <xf numFmtId="164" fontId="12" fillId="5" borderId="0" xfId="0" applyNumberFormat="1" applyFont="1" applyFill="1" applyAlignment="1">
      <alignment horizontal="center" vertical="center"/>
    </xf>
    <xf numFmtId="43" fontId="1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166" fontId="5" fillId="0" borderId="0" xfId="0" applyNumberFormat="1" applyFont="1" applyAlignment="1">
      <alignment horizontal="center" vertical="center" wrapText="1"/>
    </xf>
    <xf numFmtId="165" fontId="16" fillId="0" borderId="0" xfId="0" applyNumberFormat="1" applyFont="1" applyAlignment="1">
      <alignment horizontal="center" vertical="center"/>
    </xf>
    <xf numFmtId="0" fontId="16" fillId="0" borderId="0" xfId="0" applyFont="1" applyAlignment="1">
      <alignment horizontal="center" vertical="center"/>
    </xf>
    <xf numFmtId="166" fontId="16" fillId="0" borderId="0" xfId="0" applyNumberFormat="1" applyFont="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40" fontId="7" fillId="5" borderId="0" xfId="0" applyNumberFormat="1" applyFont="1" applyFill="1" applyAlignment="1">
      <alignment vertical="center"/>
    </xf>
    <xf numFmtId="0" fontId="3" fillId="3" borderId="0" xfId="0" applyFont="1" applyFill="1" applyAlignment="1">
      <alignment vertical="center"/>
    </xf>
    <xf numFmtId="43" fontId="7" fillId="6" borderId="2" xfId="0" applyNumberFormat="1" applyFont="1" applyFill="1" applyBorder="1" applyAlignment="1">
      <alignment vertical="center"/>
    </xf>
    <xf numFmtId="10" fontId="8" fillId="0" borderId="3" xfId="0" applyNumberFormat="1" applyFont="1" applyBorder="1" applyAlignment="1">
      <alignment vertical="center"/>
    </xf>
    <xf numFmtId="43" fontId="7" fillId="0" borderId="2" xfId="0" applyNumberFormat="1" applyFont="1" applyBorder="1" applyAlignment="1">
      <alignment vertical="center"/>
    </xf>
    <xf numFmtId="43" fontId="0" fillId="0" borderId="0" xfId="0" applyNumberFormat="1" applyAlignment="1">
      <alignment horizontal="center" vertical="center"/>
    </xf>
    <xf numFmtId="43" fontId="0" fillId="0" borderId="0" xfId="0" applyNumberFormat="1" applyAlignment="1">
      <alignment vertical="center"/>
    </xf>
    <xf numFmtId="43" fontId="18" fillId="0" borderId="0" xfId="0" applyNumberFormat="1" applyFont="1" applyAlignment="1">
      <alignment horizontal="right" vertical="center"/>
    </xf>
    <xf numFmtId="43" fontId="0" fillId="0" borderId="4" xfId="0" applyNumberFormat="1" applyBorder="1" applyAlignment="1">
      <alignment vertical="center"/>
    </xf>
    <xf numFmtId="43" fontId="7" fillId="0" borderId="4" xfId="0" applyNumberFormat="1" applyFont="1" applyBorder="1" applyAlignment="1">
      <alignment vertical="center"/>
    </xf>
    <xf numFmtId="43" fontId="3" fillId="0" borderId="0" xfId="0" applyNumberFormat="1" applyFont="1" applyAlignment="1">
      <alignment vertical="center"/>
    </xf>
    <xf numFmtId="43" fontId="7" fillId="2" borderId="4" xfId="0" applyNumberFormat="1" applyFont="1" applyFill="1" applyBorder="1" applyAlignment="1">
      <alignment vertical="center"/>
    </xf>
    <xf numFmtId="165" fontId="0" fillId="0" borderId="0" xfId="0" applyNumberFormat="1" applyAlignment="1">
      <alignment horizontal="left" vertical="center"/>
    </xf>
    <xf numFmtId="165" fontId="0" fillId="0" borderId="0" xfId="0" applyNumberForma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center"/>
    </xf>
    <xf numFmtId="166" fontId="17" fillId="0" borderId="0" xfId="0" applyNumberFormat="1" applyFont="1" applyAlignment="1">
      <alignment horizontal="center" vertical="center"/>
    </xf>
    <xf numFmtId="4" fontId="21" fillId="0" borderId="0" xfId="0" applyNumberFormat="1"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vertical="center"/>
    </xf>
    <xf numFmtId="43" fontId="8" fillId="7" borderId="2" xfId="0" applyNumberFormat="1" applyFont="1" applyFill="1" applyBorder="1" applyAlignment="1">
      <alignment vertical="center"/>
    </xf>
    <xf numFmtId="10" fontId="8" fillId="0" borderId="8" xfId="0" applyNumberFormat="1" applyFont="1" applyBorder="1" applyAlignment="1">
      <alignment horizontal="right" vertical="center"/>
    </xf>
    <xf numFmtId="0" fontId="5" fillId="0" borderId="0" xfId="0" applyFont="1" applyAlignment="1">
      <alignment vertical="top"/>
    </xf>
    <xf numFmtId="0" fontId="18" fillId="0" borderId="0" xfId="0" applyFont="1" applyAlignment="1">
      <alignment horizontal="left" vertical="center"/>
    </xf>
    <xf numFmtId="0" fontId="6" fillId="0" borderId="0" xfId="0" applyFont="1" applyAlignment="1">
      <alignment horizontal="left" vertical="center" wrapText="1"/>
    </xf>
    <xf numFmtId="43" fontId="7" fillId="7" borderId="2" xfId="0" applyNumberFormat="1" applyFont="1" applyFill="1" applyBorder="1" applyAlignment="1">
      <alignment vertical="center"/>
    </xf>
    <xf numFmtId="10" fontId="8" fillId="0" borderId="8" xfId="0" applyNumberFormat="1" applyFont="1" applyBorder="1" applyAlignment="1">
      <alignment vertical="center"/>
    </xf>
    <xf numFmtId="166" fontId="0" fillId="0" borderId="0" xfId="0" applyNumberFormat="1" applyAlignment="1">
      <alignment horizontal="center" vertical="center"/>
    </xf>
    <xf numFmtId="40" fontId="7" fillId="0" borderId="4" xfId="0" applyNumberFormat="1" applyFont="1" applyBorder="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2" fillId="0" borderId="0" xfId="0" applyFont="1" applyAlignment="1">
      <alignment vertical="center"/>
    </xf>
    <xf numFmtId="40" fontId="27" fillId="0" borderId="0" xfId="0" applyNumberFormat="1" applyFont="1" applyAlignment="1">
      <alignment vertical="center"/>
    </xf>
    <xf numFmtId="0" fontId="1" fillId="0" borderId="0" xfId="0" applyFont="1" applyAlignment="1">
      <alignment vertical="center"/>
    </xf>
    <xf numFmtId="40" fontId="28" fillId="0" borderId="0" xfId="0" applyNumberFormat="1" applyFont="1" applyAlignment="1">
      <alignment vertical="center"/>
    </xf>
    <xf numFmtId="43" fontId="27" fillId="0" borderId="0" xfId="0" applyNumberFormat="1" applyFont="1" applyAlignment="1">
      <alignment vertical="center"/>
    </xf>
    <xf numFmtId="0" fontId="24" fillId="0" borderId="0" xfId="0" applyFont="1" applyAlignment="1">
      <alignment vertical="center"/>
    </xf>
    <xf numFmtId="0" fontId="29" fillId="4" borderId="0" xfId="0" applyFont="1" applyFill="1" applyAlignment="1">
      <alignment horizontal="center" vertical="center" wrapText="1"/>
    </xf>
    <xf numFmtId="4" fontId="26"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3" fontId="30" fillId="0" borderId="0" xfId="0" applyNumberFormat="1" applyFont="1" applyAlignment="1">
      <alignment horizontal="center" vertical="center" wrapText="1"/>
    </xf>
    <xf numFmtId="40" fontId="30" fillId="0" borderId="0" xfId="0" applyNumberFormat="1" applyFont="1" applyAlignment="1">
      <alignment horizontal="center" vertical="center" wrapText="1"/>
    </xf>
    <xf numFmtId="0" fontId="26" fillId="0" borderId="0" xfId="0" applyFont="1" applyAlignment="1">
      <alignment horizontal="center" vertical="center" wrapText="1"/>
    </xf>
    <xf numFmtId="164" fontId="30" fillId="5" borderId="0" xfId="0" applyNumberFormat="1" applyFont="1" applyFill="1" applyAlignment="1">
      <alignment horizontal="center" vertical="center"/>
    </xf>
    <xf numFmtId="165" fontId="25" fillId="0" borderId="0" xfId="0" applyNumberFormat="1" applyFont="1" applyAlignment="1">
      <alignment horizontal="center" vertical="center" wrapText="1"/>
    </xf>
    <xf numFmtId="0" fontId="25" fillId="0" borderId="0" xfId="0" applyFont="1" applyAlignment="1">
      <alignment horizontal="center" vertical="center" wrapText="1"/>
    </xf>
    <xf numFmtId="166" fontId="25" fillId="0" borderId="0" xfId="0" applyNumberFormat="1" applyFont="1" applyAlignment="1">
      <alignment horizontal="center" vertical="center" wrapText="1"/>
    </xf>
    <xf numFmtId="165" fontId="20" fillId="0" borderId="0" xfId="0" applyNumberFormat="1" applyFont="1" applyAlignment="1">
      <alignment horizontal="center" vertical="center"/>
    </xf>
    <xf numFmtId="0" fontId="20" fillId="0" borderId="0" xfId="0" applyFont="1" applyAlignment="1">
      <alignment horizontal="center" vertical="center"/>
    </xf>
    <xf numFmtId="166" fontId="20" fillId="0" borderId="0" xfId="0" applyNumberFormat="1" applyFont="1" applyAlignment="1">
      <alignment horizontal="center" vertical="center"/>
    </xf>
    <xf numFmtId="4" fontId="2" fillId="0" borderId="0" xfId="0" applyNumberFormat="1" applyFont="1" applyAlignment="1">
      <alignment vertical="center"/>
    </xf>
    <xf numFmtId="0" fontId="2" fillId="0" borderId="0" xfId="0" applyFont="1" applyAlignment="1">
      <alignment horizontal="center" vertical="center"/>
    </xf>
    <xf numFmtId="43" fontId="2" fillId="0" borderId="0" xfId="0" applyNumberFormat="1" applyFont="1" applyAlignment="1">
      <alignment horizontal="center" vertical="center"/>
    </xf>
    <xf numFmtId="43" fontId="2" fillId="0" borderId="0" xfId="0" applyNumberFormat="1" applyFont="1" applyAlignment="1">
      <alignment vertical="center"/>
    </xf>
    <xf numFmtId="43" fontId="27" fillId="0" borderId="4" xfId="0" applyNumberFormat="1" applyFont="1" applyBorder="1" applyAlignment="1">
      <alignment vertical="center"/>
    </xf>
    <xf numFmtId="165" fontId="2" fillId="0" borderId="0" xfId="0" applyNumberFormat="1" applyFont="1" applyAlignment="1">
      <alignment horizontal="left" vertical="center"/>
    </xf>
    <xf numFmtId="165" fontId="31" fillId="0" borderId="0" xfId="0" applyNumberFormat="1" applyFont="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horizontal="center" vertical="center"/>
    </xf>
    <xf numFmtId="4" fontId="22" fillId="0" borderId="0" xfId="0" applyNumberFormat="1"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2" fillId="0" borderId="0" xfId="0" applyFont="1" applyAlignment="1">
      <alignment vertical="center"/>
    </xf>
    <xf numFmtId="43" fontId="28" fillId="7" borderId="2" xfId="0" applyNumberFormat="1" applyFont="1" applyFill="1" applyBorder="1" applyAlignment="1">
      <alignment vertical="center"/>
    </xf>
    <xf numFmtId="10" fontId="28" fillId="0" borderId="8" xfId="0" applyNumberFormat="1" applyFont="1" applyBorder="1" applyAlignment="1">
      <alignment horizontal="right" vertical="center"/>
    </xf>
    <xf numFmtId="0" fontId="25" fillId="0" borderId="0" xfId="0" applyFont="1" applyAlignment="1">
      <alignment vertical="top"/>
    </xf>
    <xf numFmtId="0" fontId="26" fillId="0" borderId="0" xfId="0" applyFont="1" applyAlignment="1">
      <alignment horizontal="left" vertical="center" wrapText="1"/>
    </xf>
    <xf numFmtId="43" fontId="27" fillId="7" borderId="2" xfId="0" applyNumberFormat="1" applyFont="1" applyFill="1" applyBorder="1" applyAlignment="1">
      <alignment vertical="center"/>
    </xf>
    <xf numFmtId="10" fontId="28" fillId="0" borderId="8" xfId="0" applyNumberFormat="1" applyFont="1" applyBorder="1" applyAlignment="1">
      <alignment vertical="center"/>
    </xf>
    <xf numFmtId="10" fontId="28" fillId="0" borderId="0" xfId="0" applyNumberFormat="1" applyFont="1" applyAlignment="1">
      <alignment vertical="center"/>
    </xf>
    <xf numFmtId="166" fontId="2" fillId="0" borderId="0" xfId="0" applyNumberFormat="1" applyFont="1" applyAlignment="1">
      <alignment horizontal="center" vertical="center"/>
    </xf>
    <xf numFmtId="0" fontId="9" fillId="0" borderId="0" xfId="0" applyFont="1" applyAlignment="1">
      <alignment vertical="center"/>
    </xf>
    <xf numFmtId="4" fontId="3" fillId="3" borderId="0" xfId="0" applyNumberFormat="1" applyFont="1" applyFill="1" applyAlignment="1">
      <alignment horizontal="center" vertical="center" wrapText="1"/>
    </xf>
    <xf numFmtId="164" fontId="12" fillId="0" borderId="0" xfId="0" applyNumberFormat="1" applyFont="1" applyAlignment="1">
      <alignment horizontal="center" vertical="center"/>
    </xf>
    <xf numFmtId="4" fontId="0" fillId="0" borderId="4" xfId="0" applyNumberFormat="1" applyBorder="1" applyAlignment="1">
      <alignment vertical="center"/>
    </xf>
    <xf numFmtId="40" fontId="7" fillId="2" borderId="0" xfId="0" applyNumberFormat="1" applyFont="1" applyFill="1" applyAlignment="1">
      <alignment vertical="center"/>
    </xf>
    <xf numFmtId="10" fontId="8" fillId="2" borderId="4" xfId="0" applyNumberFormat="1" applyFont="1" applyFill="1" applyBorder="1" applyAlignment="1">
      <alignment vertical="center"/>
    </xf>
    <xf numFmtId="10" fontId="8" fillId="0" borderId="5" xfId="0" applyNumberFormat="1" applyFont="1" applyBorder="1" applyAlignment="1">
      <alignment vertical="center"/>
    </xf>
    <xf numFmtId="43" fontId="7" fillId="0" borderId="9" xfId="0" applyNumberFormat="1" applyFont="1" applyBorder="1" applyAlignment="1">
      <alignment vertical="center"/>
    </xf>
    <xf numFmtId="40" fontId="7"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0" fontId="7" fillId="0" borderId="1" xfId="0" applyNumberFormat="1" applyFont="1" applyBorder="1" applyAlignment="1">
      <alignment horizontal="left" vertical="center"/>
    </xf>
    <xf numFmtId="0" fontId="0" fillId="9" borderId="0" xfId="0" applyFill="1" applyAlignment="1">
      <alignment vertical="center"/>
    </xf>
    <xf numFmtId="44" fontId="7" fillId="7" borderId="2" xfId="2" applyFont="1" applyFill="1" applyBorder="1" applyAlignment="1">
      <alignment vertical="center"/>
    </xf>
    <xf numFmtId="44" fontId="36" fillId="0" borderId="10" xfId="2" applyFont="1" applyBorder="1" applyAlignment="1" applyProtection="1">
      <alignment horizontal="center"/>
      <protection locked="0"/>
    </xf>
    <xf numFmtId="0" fontId="37" fillId="0" borderId="2" xfId="0" applyFont="1" applyBorder="1" applyProtection="1">
      <protection locked="0"/>
    </xf>
    <xf numFmtId="44" fontId="0" fillId="0" borderId="2" xfId="2" applyFont="1" applyBorder="1" applyProtection="1">
      <protection locked="0"/>
    </xf>
    <xf numFmtId="0" fontId="37" fillId="0" borderId="2" xfId="0" applyFont="1" applyBorder="1" applyAlignment="1" applyProtection="1">
      <alignment horizontal="left"/>
      <protection locked="0"/>
    </xf>
    <xf numFmtId="40" fontId="2" fillId="7" borderId="5" xfId="0" applyNumberFormat="1" applyFont="1" applyFill="1" applyBorder="1" applyAlignment="1">
      <alignment horizontal="left" vertical="center"/>
    </xf>
    <xf numFmtId="165" fontId="16" fillId="8" borderId="0" xfId="0" applyNumberFormat="1" applyFont="1" applyFill="1" applyAlignment="1">
      <alignment horizontal="center" vertical="center"/>
    </xf>
    <xf numFmtId="0" fontId="16" fillId="8" borderId="0" xfId="0" applyFont="1" applyFill="1" applyAlignment="1">
      <alignment horizontal="center" vertical="center"/>
    </xf>
    <xf numFmtId="166" fontId="16" fillId="8" borderId="0" xfId="0" applyNumberFormat="1" applyFont="1" applyFill="1" applyAlignment="1">
      <alignment horizontal="center" vertical="center"/>
    </xf>
    <xf numFmtId="4" fontId="0" fillId="8" borderId="0" xfId="0" applyNumberFormat="1" applyFill="1" applyAlignment="1">
      <alignment vertical="center"/>
    </xf>
    <xf numFmtId="43" fontId="0" fillId="8" borderId="0" xfId="0" applyNumberFormat="1" applyFill="1" applyAlignment="1">
      <alignment horizontal="center" vertical="center"/>
    </xf>
    <xf numFmtId="49" fontId="0" fillId="0" borderId="0" xfId="0" applyNumberFormat="1" applyAlignment="1">
      <alignment horizontal="left" vertical="center"/>
    </xf>
    <xf numFmtId="0" fontId="0" fillId="0" borderId="0" xfId="0" applyAlignment="1">
      <alignment horizontal="right" vertical="center"/>
    </xf>
    <xf numFmtId="0" fontId="3" fillId="3" borderId="14" xfId="0" applyFont="1" applyFill="1" applyBorder="1" applyAlignment="1">
      <alignment vertical="center"/>
    </xf>
    <xf numFmtId="10" fontId="8" fillId="2" borderId="14" xfId="0" applyNumberFormat="1" applyFont="1" applyFill="1" applyBorder="1" applyAlignment="1">
      <alignment vertical="center"/>
    </xf>
    <xf numFmtId="165" fontId="0" fillId="11" borderId="13" xfId="0" applyNumberFormat="1" applyFill="1" applyBorder="1" applyAlignment="1">
      <alignment horizontal="center" vertical="center"/>
    </xf>
    <xf numFmtId="0" fontId="0" fillId="11" borderId="14" xfId="0" applyFill="1" applyBorder="1" applyAlignment="1">
      <alignment horizontal="center" vertical="center"/>
    </xf>
    <xf numFmtId="166" fontId="0" fillId="11" borderId="14" xfId="0" applyNumberFormat="1" applyFill="1" applyBorder="1" applyAlignment="1">
      <alignment horizontal="center" vertical="center"/>
    </xf>
    <xf numFmtId="0" fontId="0" fillId="11" borderId="14" xfId="0" applyFill="1" applyBorder="1" applyAlignment="1">
      <alignment vertical="center"/>
    </xf>
    <xf numFmtId="0" fontId="35" fillId="11" borderId="14" xfId="0" applyFont="1" applyFill="1" applyBorder="1" applyAlignment="1">
      <alignment horizontal="right" vertical="center"/>
    </xf>
    <xf numFmtId="44" fontId="0" fillId="0" borderId="0" xfId="0" applyNumberFormat="1" applyAlignment="1">
      <alignment vertical="center"/>
    </xf>
    <xf numFmtId="44" fontId="0" fillId="0" borderId="0" xfId="0" applyNumberFormat="1" applyAlignment="1">
      <alignment horizontal="right" vertical="center"/>
    </xf>
    <xf numFmtId="10" fontId="0" fillId="0" borderId="0" xfId="0" applyNumberFormat="1" applyAlignment="1">
      <alignment vertical="center"/>
    </xf>
    <xf numFmtId="40" fontId="8" fillId="5" borderId="0" xfId="0" applyNumberFormat="1" applyFont="1" applyFill="1" applyAlignment="1">
      <alignment vertical="center"/>
    </xf>
    <xf numFmtId="40" fontId="7" fillId="11" borderId="14" xfId="0" applyNumberFormat="1" applyFont="1" applyFill="1" applyBorder="1" applyAlignment="1">
      <alignment vertical="center"/>
    </xf>
    <xf numFmtId="43" fontId="12" fillId="0" borderId="11" xfId="0" applyNumberFormat="1" applyFont="1" applyBorder="1" applyAlignment="1">
      <alignment horizontal="center" vertical="center" wrapText="1"/>
    </xf>
    <xf numFmtId="43" fontId="7" fillId="0" borderId="16" xfId="0" applyNumberFormat="1" applyFont="1" applyBorder="1" applyAlignment="1">
      <alignment vertical="center"/>
    </xf>
    <xf numFmtId="43" fontId="7" fillId="0" borderId="11" xfId="0" applyNumberFormat="1" applyFont="1" applyBorder="1" applyAlignment="1">
      <alignment vertical="center"/>
    </xf>
    <xf numFmtId="43" fontId="7" fillId="0" borderId="4" xfId="1" applyFont="1" applyBorder="1" applyAlignment="1">
      <alignment vertical="center"/>
    </xf>
    <xf numFmtId="43" fontId="8" fillId="0" borderId="2" xfId="1" applyFont="1" applyBorder="1" applyAlignment="1">
      <alignment vertical="center"/>
    </xf>
    <xf numFmtId="10" fontId="8" fillId="0" borderId="2" xfId="1" applyNumberFormat="1" applyFont="1" applyBorder="1" applyAlignment="1">
      <alignment vertical="center"/>
    </xf>
    <xf numFmtId="0" fontId="41" fillId="0" borderId="0" xfId="3" applyFont="1" applyAlignment="1">
      <alignment vertical="center"/>
    </xf>
    <xf numFmtId="10" fontId="40" fillId="0" borderId="18" xfId="3" applyNumberFormat="1" applyFont="1" applyBorder="1" applyAlignment="1">
      <alignment vertical="center"/>
    </xf>
    <xf numFmtId="167" fontId="39" fillId="13" borderId="17" xfId="3" applyNumberFormat="1" applyFont="1" applyFill="1" applyBorder="1" applyAlignment="1">
      <alignment vertical="center"/>
    </xf>
    <xf numFmtId="168" fontId="0" fillId="0" borderId="0" xfId="1" applyNumberFormat="1" applyFont="1" applyAlignment="1">
      <alignment vertical="center"/>
    </xf>
    <xf numFmtId="0" fontId="0" fillId="8" borderId="0" xfId="0" applyFill="1" applyAlignment="1">
      <alignment vertical="center"/>
    </xf>
    <xf numFmtId="10" fontId="8" fillId="0" borderId="0" xfId="0" applyNumberFormat="1" applyFont="1" applyAlignment="1">
      <alignment vertical="center"/>
    </xf>
    <xf numFmtId="0" fontId="0" fillId="8" borderId="0" xfId="0" applyFill="1" applyAlignment="1">
      <alignment horizontal="center" vertical="center"/>
    </xf>
    <xf numFmtId="0" fontId="0" fillId="8" borderId="0" xfId="0" applyFill="1" applyAlignment="1">
      <alignment horizontal="left" vertical="center"/>
    </xf>
    <xf numFmtId="43" fontId="7" fillId="0" borderId="0" xfId="0" applyNumberFormat="1" applyFont="1" applyAlignment="1">
      <alignment horizontal="right" vertical="center"/>
    </xf>
    <xf numFmtId="43" fontId="7" fillId="6" borderId="15" xfId="0" applyNumberFormat="1" applyFont="1" applyFill="1" applyBorder="1" applyAlignment="1">
      <alignment vertical="center"/>
    </xf>
    <xf numFmtId="43" fontId="7" fillId="6" borderId="19" xfId="0" applyNumberFormat="1" applyFont="1" applyFill="1" applyBorder="1" applyAlignment="1">
      <alignment vertical="center"/>
    </xf>
    <xf numFmtId="0" fontId="0" fillId="7" borderId="7" xfId="0" applyFill="1" applyBorder="1" applyAlignment="1">
      <alignment horizontal="left" vertical="center"/>
    </xf>
    <xf numFmtId="44" fontId="2" fillId="0" borderId="0" xfId="0" applyNumberFormat="1" applyFont="1" applyAlignment="1">
      <alignment vertical="center"/>
    </xf>
    <xf numFmtId="44" fontId="26" fillId="0" borderId="0" xfId="0" applyNumberFormat="1" applyFont="1" applyAlignment="1">
      <alignment horizontal="center" vertical="center" wrapText="1"/>
    </xf>
    <xf numFmtId="10" fontId="2" fillId="0" borderId="0" xfId="4" applyNumberFormat="1" applyFont="1" applyAlignment="1">
      <alignment vertical="center"/>
    </xf>
    <xf numFmtId="44" fontId="21" fillId="0" borderId="0" xfId="0" applyNumberFormat="1" applyFont="1" applyAlignment="1">
      <alignment vertical="center"/>
    </xf>
    <xf numFmtId="10" fontId="21" fillId="0" borderId="0" xfId="4" applyNumberFormat="1" applyFont="1" applyAlignment="1">
      <alignment vertical="center"/>
    </xf>
    <xf numFmtId="44" fontId="27" fillId="0" borderId="0" xfId="0" applyNumberFormat="1" applyFont="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0" fontId="7" fillId="7" borderId="2" xfId="0" applyNumberFormat="1" applyFont="1" applyFill="1" applyBorder="1" applyAlignment="1">
      <alignment horizontal="right" vertical="center"/>
    </xf>
    <xf numFmtId="43" fontId="7" fillId="7" borderId="2" xfId="0" applyNumberFormat="1" applyFont="1" applyFill="1" applyBorder="1" applyAlignment="1">
      <alignment horizontal="right" vertical="center"/>
    </xf>
    <xf numFmtId="6" fontId="7" fillId="6" borderId="2" xfId="0" applyNumberFormat="1" applyFont="1" applyFill="1" applyBorder="1" applyAlignment="1">
      <alignment vertical="center"/>
    </xf>
    <xf numFmtId="40" fontId="0" fillId="0" borderId="0" xfId="0" applyNumberFormat="1" applyAlignment="1">
      <alignment vertical="center"/>
    </xf>
    <xf numFmtId="10" fontId="0" fillId="8" borderId="0" xfId="0" applyNumberFormat="1" applyFill="1" applyAlignment="1">
      <alignment vertical="center"/>
    </xf>
    <xf numFmtId="43" fontId="7" fillId="6" borderId="2" xfId="1" applyFont="1" applyFill="1" applyBorder="1" applyAlignment="1">
      <alignment vertical="center"/>
    </xf>
    <xf numFmtId="43" fontId="6" fillId="0" borderId="0" xfId="0" applyNumberFormat="1" applyFont="1" applyAlignment="1">
      <alignment vertical="center"/>
    </xf>
    <xf numFmtId="0" fontId="3" fillId="12" borderId="0" xfId="0" applyFont="1" applyFill="1" applyAlignment="1">
      <alignment vertical="center"/>
    </xf>
    <xf numFmtId="0" fontId="6" fillId="0" borderId="0" xfId="5" applyFont="1" applyAlignment="1">
      <alignment vertical="center"/>
    </xf>
    <xf numFmtId="42" fontId="6" fillId="0" borderId="0" xfId="5" applyNumberFormat="1" applyFont="1" applyAlignment="1">
      <alignment vertical="center"/>
    </xf>
    <xf numFmtId="0" fontId="6" fillId="0" borderId="0" xfId="5" applyFont="1" applyAlignment="1">
      <alignment horizontal="center" vertical="center"/>
    </xf>
    <xf numFmtId="42" fontId="26" fillId="14" borderId="12" xfId="5" applyNumberFormat="1" applyFont="1" applyFill="1" applyBorder="1" applyAlignment="1">
      <alignment horizontal="center" vertical="center"/>
    </xf>
    <xf numFmtId="42" fontId="26" fillId="15" borderId="12" xfId="5" applyNumberFormat="1" applyFont="1" applyFill="1" applyBorder="1" applyAlignment="1">
      <alignment horizontal="center" vertical="center"/>
    </xf>
    <xf numFmtId="42" fontId="26" fillId="14" borderId="21" xfId="5" applyNumberFormat="1" applyFont="1" applyFill="1" applyBorder="1" applyAlignment="1">
      <alignment horizontal="center" vertical="center"/>
    </xf>
    <xf numFmtId="42" fontId="26" fillId="15" borderId="21" xfId="5" applyNumberFormat="1" applyFont="1" applyFill="1" applyBorder="1" applyAlignment="1">
      <alignment horizontal="center" vertical="center"/>
    </xf>
    <xf numFmtId="42" fontId="26" fillId="14" borderId="0" xfId="5" applyNumberFormat="1" applyFont="1" applyFill="1" applyAlignment="1">
      <alignment horizontal="center" vertical="center"/>
    </xf>
    <xf numFmtId="42" fontId="43" fillId="14" borderId="0" xfId="5" applyNumberFormat="1" applyFont="1" applyFill="1" applyAlignment="1">
      <alignment horizontal="center" vertical="center"/>
    </xf>
    <xf numFmtId="42" fontId="26" fillId="15" borderId="0" xfId="5" applyNumberFormat="1" applyFont="1" applyFill="1" applyAlignment="1">
      <alignment horizontal="center" vertical="center"/>
    </xf>
    <xf numFmtId="0" fontId="26" fillId="0" borderId="0" xfId="5" applyFont="1" applyAlignment="1">
      <alignment vertical="center"/>
    </xf>
    <xf numFmtId="0" fontId="6" fillId="0" borderId="12" xfId="5" applyFont="1" applyBorder="1" applyAlignment="1">
      <alignment vertical="center"/>
    </xf>
    <xf numFmtId="0" fontId="6" fillId="0" borderId="21" xfId="5" applyFont="1" applyBorder="1" applyAlignment="1">
      <alignment vertical="center"/>
    </xf>
    <xf numFmtId="0" fontId="6" fillId="0" borderId="22" xfId="5" applyFont="1" applyBorder="1" applyAlignment="1">
      <alignment vertical="center"/>
    </xf>
    <xf numFmtId="0" fontId="6" fillId="0" borderId="5" xfId="5" applyFont="1" applyBorder="1" applyAlignment="1">
      <alignment vertical="center"/>
    </xf>
    <xf numFmtId="39" fontId="6" fillId="14" borderId="23" xfId="5" applyNumberFormat="1" applyFont="1" applyFill="1" applyBorder="1" applyAlignment="1">
      <alignment vertical="center"/>
    </xf>
    <xf numFmtId="39" fontId="6" fillId="15" borderId="23" xfId="5" applyNumberFormat="1" applyFont="1" applyFill="1" applyBorder="1" applyAlignment="1">
      <alignment vertical="center"/>
    </xf>
    <xf numFmtId="39" fontId="6" fillId="14" borderId="24" xfId="5" applyNumberFormat="1" applyFont="1" applyFill="1" applyBorder="1" applyAlignment="1">
      <alignment vertical="center"/>
    </xf>
    <xf numFmtId="39" fontId="6" fillId="15" borderId="25" xfId="5" applyNumberFormat="1" applyFont="1" applyFill="1" applyBorder="1" applyAlignment="1">
      <alignment vertical="center"/>
    </xf>
    <xf numFmtId="39" fontId="6" fillId="14" borderId="7" xfId="5" applyNumberFormat="1" applyFont="1" applyFill="1" applyBorder="1" applyAlignment="1">
      <alignment vertical="center"/>
    </xf>
    <xf numFmtId="39" fontId="6" fillId="14" borderId="25" xfId="5" applyNumberFormat="1" applyFont="1" applyFill="1" applyBorder="1" applyAlignment="1">
      <alignment vertical="center"/>
    </xf>
    <xf numFmtId="39" fontId="6" fillId="15" borderId="7" xfId="5" applyNumberFormat="1" applyFont="1" applyFill="1" applyBorder="1" applyAlignment="1">
      <alignment vertical="center"/>
    </xf>
    <xf numFmtId="0" fontId="6" fillId="0" borderId="26" xfId="5" applyFont="1" applyBorder="1" applyAlignment="1">
      <alignment vertical="center"/>
    </xf>
    <xf numFmtId="39" fontId="6" fillId="14" borderId="27" xfId="5" applyNumberFormat="1" applyFont="1" applyFill="1" applyBorder="1" applyAlignment="1">
      <alignment vertical="center"/>
    </xf>
    <xf numFmtId="39" fontId="6" fillId="15" borderId="27" xfId="5" applyNumberFormat="1" applyFont="1" applyFill="1" applyBorder="1" applyAlignment="1">
      <alignment vertical="center"/>
    </xf>
    <xf numFmtId="39" fontId="6" fillId="14" borderId="28" xfId="5" applyNumberFormat="1" applyFont="1" applyFill="1" applyBorder="1" applyAlignment="1">
      <alignment vertical="center"/>
    </xf>
    <xf numFmtId="39" fontId="6" fillId="15" borderId="29" xfId="5" applyNumberFormat="1" applyFont="1" applyFill="1" applyBorder="1" applyAlignment="1">
      <alignment vertical="center"/>
    </xf>
    <xf numFmtId="39" fontId="6" fillId="14" borderId="30" xfId="5" applyNumberFormat="1" applyFont="1" applyFill="1" applyBorder="1" applyAlignment="1">
      <alignment vertical="center"/>
    </xf>
    <xf numFmtId="39" fontId="6" fillId="14" borderId="29" xfId="5" applyNumberFormat="1" applyFont="1" applyFill="1" applyBorder="1" applyAlignment="1">
      <alignment vertical="center"/>
    </xf>
    <xf numFmtId="39" fontId="6" fillId="15" borderId="30" xfId="5" applyNumberFormat="1" applyFont="1" applyFill="1" applyBorder="1" applyAlignment="1">
      <alignment vertical="center"/>
    </xf>
    <xf numFmtId="0" fontId="6" fillId="0" borderId="31" xfId="5" applyFont="1" applyBorder="1" applyAlignment="1">
      <alignment vertical="center"/>
    </xf>
    <xf numFmtId="39" fontId="6" fillId="14" borderId="32" xfId="5" applyNumberFormat="1" applyFont="1" applyFill="1" applyBorder="1" applyAlignment="1">
      <alignment vertical="center"/>
    </xf>
    <xf numFmtId="39" fontId="6" fillId="15" borderId="32" xfId="5" applyNumberFormat="1" applyFont="1" applyFill="1" applyBorder="1" applyAlignment="1">
      <alignment vertical="center"/>
    </xf>
    <xf numFmtId="39" fontId="6" fillId="14" borderId="33" xfId="5" applyNumberFormat="1" applyFont="1" applyFill="1" applyBorder="1" applyAlignment="1">
      <alignment vertical="center"/>
    </xf>
    <xf numFmtId="39" fontId="6" fillId="15" borderId="34" xfId="5" applyNumberFormat="1" applyFont="1" applyFill="1" applyBorder="1" applyAlignment="1">
      <alignment vertical="center"/>
    </xf>
    <xf numFmtId="39" fontId="6" fillId="14" borderId="35" xfId="5" applyNumberFormat="1" applyFont="1" applyFill="1" applyBorder="1" applyAlignment="1">
      <alignment vertical="center"/>
    </xf>
    <xf numFmtId="39" fontId="6" fillId="14" borderId="34" xfId="5" applyNumberFormat="1" applyFont="1" applyFill="1" applyBorder="1" applyAlignment="1">
      <alignment vertical="center"/>
    </xf>
    <xf numFmtId="39" fontId="6" fillId="15" borderId="35" xfId="5" applyNumberFormat="1" applyFont="1" applyFill="1" applyBorder="1" applyAlignment="1">
      <alignment vertical="center"/>
    </xf>
    <xf numFmtId="0" fontId="6" fillId="2" borderId="36" xfId="5" applyFont="1" applyFill="1" applyBorder="1" applyAlignment="1">
      <alignment vertical="center"/>
    </xf>
    <xf numFmtId="43" fontId="26" fillId="2" borderId="37" xfId="5" applyNumberFormat="1" applyFont="1" applyFill="1" applyBorder="1" applyAlignment="1">
      <alignment vertical="center"/>
    </xf>
    <xf numFmtId="43" fontId="26" fillId="2" borderId="38" xfId="5" applyNumberFormat="1" applyFont="1" applyFill="1" applyBorder="1" applyAlignment="1">
      <alignment vertical="center"/>
    </xf>
    <xf numFmtId="43" fontId="26" fillId="2" borderId="22" xfId="5" applyNumberFormat="1" applyFont="1" applyFill="1" applyBorder="1" applyAlignment="1">
      <alignment vertical="center"/>
    </xf>
    <xf numFmtId="43" fontId="26" fillId="2" borderId="39" xfId="5" applyNumberFormat="1" applyFont="1" applyFill="1" applyBorder="1" applyAlignment="1">
      <alignment vertical="center"/>
    </xf>
    <xf numFmtId="0" fontId="3" fillId="2" borderId="0" xfId="5" applyFont="1" applyFill="1" applyAlignment="1">
      <alignment vertical="center"/>
    </xf>
    <xf numFmtId="43" fontId="1" fillId="2" borderId="12" xfId="5" applyNumberFormat="1" applyFont="1" applyFill="1" applyBorder="1" applyAlignment="1">
      <alignment vertical="center"/>
    </xf>
    <xf numFmtId="43" fontId="1" fillId="2" borderId="21" xfId="5" applyNumberFormat="1" applyFont="1" applyFill="1" applyBorder="1" applyAlignment="1">
      <alignment vertical="center"/>
    </xf>
    <xf numFmtId="43" fontId="1" fillId="2" borderId="0" xfId="5" applyNumberFormat="1" applyFont="1" applyFill="1" applyAlignment="1">
      <alignment vertical="center"/>
    </xf>
    <xf numFmtId="0" fontId="6" fillId="2" borderId="0" xfId="5" applyFont="1" applyFill="1" applyAlignment="1">
      <alignment vertical="center"/>
    </xf>
    <xf numFmtId="43" fontId="26" fillId="2" borderId="12" xfId="5" applyNumberFormat="1" applyFont="1" applyFill="1" applyBorder="1" applyAlignment="1">
      <alignment vertical="center"/>
    </xf>
    <xf numFmtId="43" fontId="26" fillId="2" borderId="21" xfId="5" applyNumberFormat="1" applyFont="1" applyFill="1" applyBorder="1" applyAlignment="1">
      <alignment vertical="center"/>
    </xf>
    <xf numFmtId="43" fontId="26" fillId="2" borderId="0" xfId="5" applyNumberFormat="1" applyFont="1" applyFill="1" applyAlignment="1">
      <alignment vertical="center"/>
    </xf>
    <xf numFmtId="43" fontId="26" fillId="0" borderId="12" xfId="5" applyNumberFormat="1" applyFont="1" applyBorder="1" applyAlignment="1">
      <alignment vertical="center"/>
    </xf>
    <xf numFmtId="43" fontId="26" fillId="0" borderId="21" xfId="5" applyNumberFormat="1" applyFont="1" applyBorder="1" applyAlignment="1">
      <alignment vertical="center"/>
    </xf>
    <xf numFmtId="43" fontId="26" fillId="0" borderId="11" xfId="5" applyNumberFormat="1" applyFont="1" applyBorder="1" applyAlignment="1">
      <alignment vertical="center"/>
    </xf>
    <xf numFmtId="43" fontId="26" fillId="0" borderId="0" xfId="5" applyNumberFormat="1" applyFont="1" applyAlignment="1">
      <alignment vertical="center"/>
    </xf>
    <xf numFmtId="10" fontId="26" fillId="0" borderId="12" xfId="6" applyNumberFormat="1" applyFont="1" applyBorder="1" applyAlignment="1">
      <alignment vertical="center"/>
    </xf>
    <xf numFmtId="10" fontId="26" fillId="0" borderId="21" xfId="6" applyNumberFormat="1" applyFont="1" applyBorder="1" applyAlignment="1">
      <alignment vertical="center"/>
    </xf>
    <xf numFmtId="10" fontId="26" fillId="0" borderId="11" xfId="6" applyNumberFormat="1" applyFont="1" applyBorder="1" applyAlignment="1">
      <alignment vertical="center"/>
    </xf>
    <xf numFmtId="10" fontId="26" fillId="0" borderId="0" xfId="6" applyNumberFormat="1" applyFont="1" applyAlignment="1">
      <alignment vertical="center"/>
    </xf>
    <xf numFmtId="43" fontId="26" fillId="0" borderId="21" xfId="1" applyFont="1" applyBorder="1" applyAlignment="1">
      <alignment vertical="center"/>
    </xf>
    <xf numFmtId="42" fontId="6" fillId="0" borderId="12" xfId="5" applyNumberFormat="1" applyFont="1" applyBorder="1" applyAlignment="1">
      <alignment vertical="center"/>
    </xf>
    <xf numFmtId="42" fontId="6" fillId="0" borderId="21" xfId="5" applyNumberFormat="1" applyFont="1" applyBorder="1" applyAlignment="1">
      <alignment vertical="center"/>
    </xf>
    <xf numFmtId="42" fontId="6" fillId="0" borderId="22" xfId="5" applyNumberFormat="1" applyFont="1" applyBorder="1" applyAlignment="1">
      <alignment vertical="center"/>
    </xf>
    <xf numFmtId="43" fontId="6" fillId="0" borderId="5" xfId="5" applyNumberFormat="1" applyFont="1" applyBorder="1" applyAlignment="1">
      <alignment vertical="center"/>
    </xf>
    <xf numFmtId="43" fontId="6" fillId="14" borderId="23" xfId="5" applyNumberFormat="1" applyFont="1" applyFill="1" applyBorder="1" applyAlignment="1">
      <alignment vertical="center"/>
    </xf>
    <xf numFmtId="43" fontId="6" fillId="15" borderId="23" xfId="5" applyNumberFormat="1" applyFont="1" applyFill="1" applyBorder="1" applyAlignment="1">
      <alignment vertical="center"/>
    </xf>
    <xf numFmtId="43" fontId="6" fillId="14" borderId="24" xfId="5" applyNumberFormat="1" applyFont="1" applyFill="1" applyBorder="1" applyAlignment="1">
      <alignment vertical="center"/>
    </xf>
    <xf numFmtId="43" fontId="6" fillId="15" borderId="25" xfId="5" applyNumberFormat="1" applyFont="1" applyFill="1" applyBorder="1" applyAlignment="1">
      <alignment vertical="center"/>
    </xf>
    <xf numFmtId="43" fontId="6" fillId="14" borderId="7" xfId="5" applyNumberFormat="1" applyFont="1" applyFill="1" applyBorder="1" applyAlignment="1">
      <alignment vertical="center"/>
    </xf>
    <xf numFmtId="43" fontId="6" fillId="14" borderId="25" xfId="5" applyNumberFormat="1" applyFont="1" applyFill="1" applyBorder="1" applyAlignment="1">
      <alignment vertical="center"/>
    </xf>
    <xf numFmtId="43" fontId="6" fillId="15" borderId="7" xfId="5" applyNumberFormat="1" applyFont="1" applyFill="1" applyBorder="1" applyAlignment="1">
      <alignment vertical="center"/>
    </xf>
    <xf numFmtId="43" fontId="6" fillId="0" borderId="5" xfId="5" applyNumberFormat="1" applyFont="1" applyBorder="1" applyAlignment="1">
      <alignment horizontal="left" vertical="center"/>
    </xf>
    <xf numFmtId="43" fontId="6" fillId="0" borderId="31" xfId="5" applyNumberFormat="1" applyFont="1" applyBorder="1" applyAlignment="1">
      <alignment vertical="center"/>
    </xf>
    <xf numFmtId="43" fontId="6" fillId="14" borderId="32" xfId="5" applyNumberFormat="1" applyFont="1" applyFill="1" applyBorder="1" applyAlignment="1">
      <alignment vertical="center"/>
    </xf>
    <xf numFmtId="43" fontId="6" fillId="15" borderId="32" xfId="5" applyNumberFormat="1" applyFont="1" applyFill="1" applyBorder="1" applyAlignment="1">
      <alignment vertical="center"/>
    </xf>
    <xf numFmtId="43" fontId="6" fillId="14" borderId="33" xfId="5" applyNumberFormat="1" applyFont="1" applyFill="1" applyBorder="1" applyAlignment="1">
      <alignment vertical="center"/>
    </xf>
    <xf numFmtId="43" fontId="6" fillId="15" borderId="34" xfId="5" applyNumberFormat="1" applyFont="1" applyFill="1" applyBorder="1" applyAlignment="1">
      <alignment vertical="center"/>
    </xf>
    <xf numFmtId="43" fontId="6" fillId="14" borderId="35" xfId="5" applyNumberFormat="1" applyFont="1" applyFill="1" applyBorder="1" applyAlignment="1">
      <alignment vertical="center"/>
    </xf>
    <xf numFmtId="43" fontId="6" fillId="14" borderId="34" xfId="5" applyNumberFormat="1" applyFont="1" applyFill="1" applyBorder="1" applyAlignment="1">
      <alignment vertical="center"/>
    </xf>
    <xf numFmtId="43" fontId="6" fillId="15" borderId="35" xfId="5" applyNumberFormat="1" applyFont="1" applyFill="1" applyBorder="1" applyAlignment="1">
      <alignment vertical="center"/>
    </xf>
    <xf numFmtId="43" fontId="26" fillId="2" borderId="36" xfId="5" applyNumberFormat="1" applyFont="1" applyFill="1" applyBorder="1" applyAlignment="1">
      <alignment horizontal="left" vertical="center"/>
    </xf>
    <xf numFmtId="43" fontId="6" fillId="14" borderId="23" xfId="1" applyFont="1" applyFill="1" applyBorder="1" applyAlignment="1">
      <alignment vertical="center"/>
    </xf>
    <xf numFmtId="43" fontId="6" fillId="15" borderId="23" xfId="1" applyFont="1" applyFill="1" applyBorder="1" applyAlignment="1">
      <alignment vertical="center"/>
    </xf>
    <xf numFmtId="43" fontId="6" fillId="14" borderId="24" xfId="1" applyFont="1" applyFill="1" applyBorder="1" applyAlignment="1">
      <alignment vertical="center"/>
    </xf>
    <xf numFmtId="43" fontId="26" fillId="2" borderId="25" xfId="5" applyNumberFormat="1" applyFont="1" applyFill="1" applyBorder="1" applyAlignment="1">
      <alignment vertical="center"/>
    </xf>
    <xf numFmtId="43" fontId="3" fillId="3" borderId="0" xfId="5" applyNumberFormat="1" applyFont="1" applyFill="1" applyAlignment="1">
      <alignment vertical="center"/>
    </xf>
    <xf numFmtId="43" fontId="3" fillId="3" borderId="12" xfId="5" applyNumberFormat="1" applyFont="1" applyFill="1" applyBorder="1" applyAlignment="1">
      <alignment vertical="center"/>
    </xf>
    <xf numFmtId="43" fontId="3" fillId="3" borderId="21" xfId="5" applyNumberFormat="1" applyFont="1" applyFill="1" applyBorder="1" applyAlignment="1">
      <alignment vertical="center"/>
    </xf>
    <xf numFmtId="43" fontId="6" fillId="0" borderId="0" xfId="5" applyNumberFormat="1" applyFont="1" applyAlignment="1">
      <alignment vertical="center"/>
    </xf>
    <xf numFmtId="43" fontId="6" fillId="0" borderId="12" xfId="5" applyNumberFormat="1" applyFont="1" applyBorder="1" applyAlignment="1">
      <alignment vertical="center"/>
    </xf>
    <xf numFmtId="43" fontId="6" fillId="0" borderId="21" xfId="5" applyNumberFormat="1" applyFont="1" applyBorder="1" applyAlignment="1">
      <alignment vertical="center"/>
    </xf>
    <xf numFmtId="0" fontId="3" fillId="0" borderId="12" xfId="5" applyFont="1" applyBorder="1" applyAlignment="1">
      <alignment vertical="center"/>
    </xf>
    <xf numFmtId="169" fontId="6" fillId="0" borderId="12" xfId="6" applyNumberFormat="1" applyFont="1" applyBorder="1" applyAlignment="1">
      <alignment vertical="center"/>
    </xf>
    <xf numFmtId="169" fontId="6" fillId="0" borderId="21" xfId="6" applyNumberFormat="1" applyFont="1" applyBorder="1" applyAlignment="1">
      <alignment vertical="center"/>
    </xf>
    <xf numFmtId="169" fontId="6" fillId="0" borderId="0" xfId="6" applyNumberFormat="1" applyFont="1" applyAlignment="1">
      <alignment vertical="center"/>
    </xf>
    <xf numFmtId="43" fontId="44" fillId="15" borderId="25" xfId="5" applyNumberFormat="1" applyFont="1" applyFill="1" applyBorder="1" applyAlignment="1">
      <alignment vertical="center"/>
    </xf>
    <xf numFmtId="43" fontId="44" fillId="14" borderId="7" xfId="5" applyNumberFormat="1" applyFont="1" applyFill="1" applyBorder="1" applyAlignment="1">
      <alignment vertical="center"/>
    </xf>
    <xf numFmtId="0" fontId="6" fillId="0" borderId="0" xfId="5" applyFont="1" applyAlignment="1">
      <alignment horizontal="left" vertical="center"/>
    </xf>
    <xf numFmtId="0" fontId="0" fillId="0" borderId="0" xfId="0" applyAlignment="1">
      <alignment vertical="top"/>
    </xf>
    <xf numFmtId="0" fontId="7" fillId="6" borderId="2" xfId="0" applyFont="1" applyFill="1" applyBorder="1" applyAlignment="1">
      <alignment vertical="center"/>
    </xf>
    <xf numFmtId="10" fontId="8" fillId="0" borderId="2" xfId="0" applyNumberFormat="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43" fontId="0" fillId="7" borderId="2" xfId="1" applyFont="1" applyFill="1" applyBorder="1" applyAlignment="1">
      <alignmen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0" fontId="10" fillId="2" borderId="0" xfId="0" applyFont="1" applyFill="1" applyAlignment="1">
      <alignment horizontal="center" vertical="center"/>
    </xf>
    <xf numFmtId="42" fontId="43" fillId="15" borderId="0" xfId="5" applyNumberFormat="1" applyFont="1" applyFill="1" applyAlignment="1">
      <alignment horizontal="center" vertical="center"/>
    </xf>
    <xf numFmtId="43" fontId="6" fillId="0" borderId="36" xfId="5" applyNumberFormat="1" applyFont="1" applyBorder="1" applyAlignment="1">
      <alignment vertical="center"/>
    </xf>
    <xf numFmtId="43" fontId="44" fillId="15" borderId="22" xfId="5" applyNumberFormat="1" applyFont="1" applyFill="1" applyBorder="1" applyAlignment="1">
      <alignment vertical="center"/>
    </xf>
    <xf numFmtId="43" fontId="44" fillId="14" borderId="39" xfId="5" applyNumberFormat="1" applyFont="1" applyFill="1" applyBorder="1" applyAlignment="1">
      <alignment vertical="center"/>
    </xf>
    <xf numFmtId="43" fontId="7" fillId="0" borderId="6" xfId="0" applyNumberFormat="1" applyFont="1" applyBorder="1" applyAlignment="1">
      <alignment vertical="center"/>
    </xf>
    <xf numFmtId="10" fontId="8" fillId="2" borderId="40" xfId="0" applyNumberFormat="1" applyFont="1" applyFill="1" applyBorder="1" applyAlignment="1">
      <alignment vertical="center"/>
    </xf>
    <xf numFmtId="43" fontId="7" fillId="0" borderId="40" xfId="0" applyNumberFormat="1" applyFont="1" applyBorder="1" applyAlignment="1">
      <alignment vertical="center"/>
    </xf>
    <xf numFmtId="43" fontId="12" fillId="0" borderId="1" xfId="0" applyNumberFormat="1" applyFont="1" applyBorder="1" applyAlignment="1">
      <alignment horizontal="center" vertical="center" wrapText="1"/>
    </xf>
    <xf numFmtId="43" fontId="7" fillId="0" borderId="41" xfId="0" applyNumberFormat="1" applyFont="1" applyBorder="1" applyAlignment="1">
      <alignment vertical="center"/>
    </xf>
    <xf numFmtId="43" fontId="12" fillId="0" borderId="42" xfId="0" applyNumberFormat="1" applyFont="1" applyBorder="1" applyAlignment="1">
      <alignment horizontal="center" vertical="center" wrapText="1"/>
    </xf>
    <xf numFmtId="10" fontId="8" fillId="2" borderId="5" xfId="0" applyNumberFormat="1" applyFont="1" applyFill="1" applyBorder="1" applyAlignment="1">
      <alignment vertical="center"/>
    </xf>
    <xf numFmtId="43" fontId="7" fillId="6" borderId="23" xfId="0" applyNumberFormat="1" applyFont="1" applyFill="1" applyBorder="1" applyAlignment="1">
      <alignment vertical="center"/>
    </xf>
    <xf numFmtId="43" fontId="7" fillId="0" borderId="44" xfId="0" applyNumberFormat="1" applyFont="1" applyBorder="1" applyAlignment="1">
      <alignment vertical="center"/>
    </xf>
    <xf numFmtId="43" fontId="7" fillId="0" borderId="43" xfId="0" applyNumberFormat="1" applyFont="1" applyBorder="1" applyAlignment="1">
      <alignment vertical="center"/>
    </xf>
    <xf numFmtId="40" fontId="7" fillId="0" borderId="45" xfId="0" applyNumberFormat="1" applyFont="1" applyBorder="1" applyAlignment="1">
      <alignment vertical="center"/>
    </xf>
    <xf numFmtId="43" fontId="0" fillId="7" borderId="2" xfId="0" applyNumberFormat="1" applyFill="1" applyBorder="1" applyAlignment="1">
      <alignment vertical="center"/>
    </xf>
    <xf numFmtId="10" fontId="8" fillId="2" borderId="41" xfId="0" applyNumberFormat="1" applyFont="1" applyFill="1" applyBorder="1" applyAlignment="1">
      <alignment vertical="center"/>
    </xf>
    <xf numFmtId="10" fontId="8" fillId="2" borderId="45" xfId="0" applyNumberFormat="1" applyFont="1" applyFill="1" applyBorder="1" applyAlignment="1">
      <alignment vertical="center"/>
    </xf>
    <xf numFmtId="43" fontId="26" fillId="2" borderId="24" xfId="5" applyNumberFormat="1" applyFont="1" applyFill="1" applyBorder="1" applyAlignment="1">
      <alignment vertical="center"/>
    </xf>
    <xf numFmtId="43" fontId="6" fillId="14" borderId="37" xfId="5" applyNumberFormat="1" applyFont="1" applyFill="1" applyBorder="1" applyAlignment="1">
      <alignment vertical="center"/>
    </xf>
    <xf numFmtId="43" fontId="6" fillId="15" borderId="37" xfId="5" applyNumberFormat="1" applyFont="1" applyFill="1" applyBorder="1" applyAlignment="1">
      <alignment vertical="center"/>
    </xf>
    <xf numFmtId="43" fontId="6" fillId="14" borderId="38" xfId="5" applyNumberFormat="1" applyFont="1" applyFill="1" applyBorder="1" applyAlignment="1">
      <alignment vertical="center"/>
    </xf>
    <xf numFmtId="43" fontId="6" fillId="15" borderId="22" xfId="5" applyNumberFormat="1" applyFont="1" applyFill="1" applyBorder="1" applyAlignment="1">
      <alignment vertical="center"/>
    </xf>
    <xf numFmtId="43" fontId="6" fillId="14" borderId="39" xfId="5" applyNumberFormat="1" applyFont="1" applyFill="1" applyBorder="1" applyAlignment="1">
      <alignment vertical="center"/>
    </xf>
    <xf numFmtId="43" fontId="6" fillId="14" borderId="22" xfId="5" applyNumberFormat="1" applyFont="1" applyFill="1" applyBorder="1" applyAlignment="1">
      <alignment vertical="center"/>
    </xf>
    <xf numFmtId="43" fontId="6" fillId="15" borderId="39" xfId="5" applyNumberFormat="1" applyFont="1" applyFill="1" applyBorder="1" applyAlignment="1">
      <alignment vertical="center"/>
    </xf>
    <xf numFmtId="0" fontId="47" fillId="0" borderId="0" xfId="5" applyFont="1" applyAlignment="1">
      <alignment vertical="center"/>
    </xf>
    <xf numFmtId="43" fontId="48" fillId="7" borderId="2" xfId="0" applyNumberFormat="1" applyFont="1" applyFill="1" applyBorder="1" applyAlignment="1">
      <alignment vertical="center"/>
    </xf>
    <xf numFmtId="43" fontId="12" fillId="7" borderId="5" xfId="0" applyNumberFormat="1" applyFont="1" applyFill="1" applyBorder="1" applyAlignment="1">
      <alignment horizontal="left" vertical="center"/>
    </xf>
    <xf numFmtId="43" fontId="48" fillId="6" borderId="2" xfId="0" applyNumberFormat="1" applyFont="1" applyFill="1" applyBorder="1" applyAlignment="1">
      <alignment vertical="center"/>
    </xf>
    <xf numFmtId="10" fontId="49" fillId="0" borderId="8" xfId="0" applyNumberFormat="1" applyFont="1" applyBorder="1" applyAlignment="1">
      <alignment vertical="center"/>
    </xf>
    <xf numFmtId="40" fontId="48" fillId="0" borderId="0" xfId="0" applyNumberFormat="1" applyFont="1" applyAlignment="1">
      <alignment horizontal="center" vertical="center" wrapText="1"/>
    </xf>
    <xf numFmtId="43" fontId="12" fillId="6" borderId="2" xfId="0" applyNumberFormat="1" applyFont="1" applyFill="1" applyBorder="1" applyAlignment="1">
      <alignment vertical="center"/>
    </xf>
    <xf numFmtId="0" fontId="47" fillId="0" borderId="0" xfId="0" applyFont="1" applyAlignment="1">
      <alignment vertical="center"/>
    </xf>
    <xf numFmtId="43" fontId="48" fillId="6" borderId="2" xfId="1" applyFont="1" applyFill="1" applyBorder="1" applyAlignment="1">
      <alignment vertical="center"/>
    </xf>
    <xf numFmtId="40" fontId="2" fillId="0" borderId="0" xfId="0" applyNumberFormat="1" applyFont="1" applyAlignment="1">
      <alignment vertical="center"/>
    </xf>
    <xf numFmtId="0" fontId="50" fillId="8" borderId="51" xfId="0" applyFont="1" applyFill="1" applyBorder="1" applyAlignment="1">
      <alignment vertical="center" wrapText="1"/>
    </xf>
    <xf numFmtId="0" fontId="50" fillId="8" borderId="52" xfId="0" applyFont="1" applyFill="1" applyBorder="1" applyAlignment="1">
      <alignment vertical="center" wrapText="1"/>
    </xf>
    <xf numFmtId="0" fontId="20" fillId="8" borderId="52" xfId="0" applyFont="1" applyFill="1" applyBorder="1" applyAlignment="1">
      <alignment vertical="center" wrapText="1"/>
    </xf>
    <xf numFmtId="3" fontId="51" fillId="0" borderId="56" xfId="0" applyNumberFormat="1" applyFont="1" applyBorder="1" applyAlignment="1">
      <alignment vertical="center" wrapText="1"/>
    </xf>
    <xf numFmtId="3" fontId="51" fillId="0" borderId="55" xfId="0" applyNumberFormat="1" applyFont="1" applyBorder="1" applyAlignment="1">
      <alignment vertical="center" wrapText="1"/>
    </xf>
    <xf numFmtId="10" fontId="51" fillId="0" borderId="53" xfId="0" applyNumberFormat="1" applyFont="1" applyBorder="1" applyAlignment="1">
      <alignment vertical="center" wrapText="1"/>
    </xf>
    <xf numFmtId="10" fontId="51" fillId="0" borderId="54" xfId="0" applyNumberFormat="1" applyFont="1" applyBorder="1" applyAlignment="1">
      <alignment vertical="center" wrapText="1"/>
    </xf>
    <xf numFmtId="9" fontId="51" fillId="0" borderId="54" xfId="0" applyNumberFormat="1" applyFont="1" applyBorder="1" applyAlignment="1">
      <alignment vertical="center" wrapText="1"/>
    </xf>
    <xf numFmtId="43" fontId="52" fillId="0" borderId="0" xfId="0" applyNumberFormat="1" applyFont="1" applyAlignment="1">
      <alignment vertical="center"/>
    </xf>
    <xf numFmtId="0" fontId="2" fillId="0" borderId="0" xfId="0" applyFont="1" applyAlignment="1">
      <alignment horizontal="left" vertical="top"/>
    </xf>
    <xf numFmtId="0" fontId="0" fillId="0" borderId="0" xfId="0" applyFont="1" applyAlignment="1">
      <alignment vertical="center"/>
    </xf>
    <xf numFmtId="0" fontId="2" fillId="0" borderId="0" xfId="0" applyFont="1" applyAlignment="1">
      <alignment horizontal="center" vertical="top" wrapText="1"/>
    </xf>
    <xf numFmtId="170"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170" fontId="2" fillId="16" borderId="0" xfId="0" applyNumberFormat="1" applyFont="1" applyFill="1" applyAlignment="1">
      <alignment horizontal="center" vertical="top" wrapText="1"/>
    </xf>
    <xf numFmtId="0" fontId="2" fillId="0" borderId="0" xfId="0" applyFont="1" applyAlignment="1">
      <alignment wrapText="1"/>
    </xf>
    <xf numFmtId="0" fontId="53" fillId="0" borderId="57" xfId="0" applyFont="1" applyFill="1" applyBorder="1" applyAlignment="1"/>
    <xf numFmtId="44" fontId="0" fillId="0" borderId="57" xfId="0" applyNumberFormat="1" applyFont="1" applyFill="1" applyBorder="1" applyAlignment="1"/>
    <xf numFmtId="49" fontId="0" fillId="0" borderId="57" xfId="0" applyNumberFormat="1" applyFont="1" applyFill="1" applyBorder="1" applyAlignment="1">
      <alignment horizontal="center" wrapText="1"/>
    </xf>
    <xf numFmtId="44" fontId="0" fillId="16" borderId="57" xfId="0" applyNumberFormat="1" applyFont="1" applyFill="1" applyBorder="1" applyAlignment="1">
      <alignment horizontal="left"/>
    </xf>
    <xf numFmtId="0" fontId="0" fillId="0" borderId="57" xfId="0" applyNumberFormat="1" applyFont="1" applyFill="1" applyBorder="1" applyAlignment="1"/>
    <xf numFmtId="0" fontId="0" fillId="0" borderId="0" xfId="0" applyFill="1"/>
    <xf numFmtId="0" fontId="53" fillId="0" borderId="57" xfId="0" applyFont="1" applyBorder="1"/>
    <xf numFmtId="44" fontId="0" fillId="0" borderId="57" xfId="0" applyNumberFormat="1" applyFill="1" applyBorder="1" applyAlignment="1"/>
    <xf numFmtId="49" fontId="0" fillId="0" borderId="57" xfId="0" applyNumberFormat="1" applyFill="1" applyBorder="1" applyAlignment="1">
      <alignment horizontal="center" wrapText="1"/>
    </xf>
    <xf numFmtId="0" fontId="0" fillId="0" borderId="57" xfId="0" applyNumberFormat="1" applyFill="1" applyBorder="1" applyAlignment="1"/>
    <xf numFmtId="0" fontId="21" fillId="0" borderId="0" xfId="0" applyFont="1"/>
    <xf numFmtId="0" fontId="53" fillId="0" borderId="57" xfId="0" applyFont="1" applyFill="1" applyBorder="1"/>
    <xf numFmtId="0" fontId="21" fillId="0" borderId="0" xfId="0" applyFont="1" applyFill="1"/>
    <xf numFmtId="0" fontId="0" fillId="0" borderId="57" xfId="0" applyNumberFormat="1" applyFill="1" applyBorder="1" applyAlignment="1">
      <alignment wrapText="1"/>
    </xf>
    <xf numFmtId="44" fontId="0" fillId="0" borderId="57" xfId="0" applyNumberFormat="1" applyFont="1" applyFill="1" applyBorder="1" applyAlignment="1">
      <alignment horizontal="left"/>
    </xf>
    <xf numFmtId="44" fontId="0" fillId="0" borderId="57" xfId="0" applyNumberFormat="1" applyFont="1" applyBorder="1" applyAlignment="1">
      <alignment horizontal="center"/>
    </xf>
    <xf numFmtId="0" fontId="0" fillId="0" borderId="57" xfId="0" applyNumberFormat="1" applyFont="1" applyBorder="1" applyAlignment="1">
      <alignment horizontal="left" vertical="top"/>
    </xf>
    <xf numFmtId="44" fontId="0" fillId="16" borderId="57" xfId="0" applyNumberFormat="1" applyFont="1" applyFill="1" applyBorder="1" applyAlignment="1">
      <alignment horizontal="left" vertical="top"/>
    </xf>
    <xf numFmtId="44" fontId="0" fillId="0" borderId="57" xfId="0" applyNumberFormat="1" applyBorder="1" applyAlignment="1"/>
    <xf numFmtId="0" fontId="0" fillId="0" borderId="0" xfId="0" applyFont="1" applyFill="1"/>
    <xf numFmtId="0" fontId="0" fillId="0" borderId="0" xfId="0" applyNumberFormat="1" applyFill="1" applyBorder="1" applyAlignment="1"/>
    <xf numFmtId="0" fontId="53" fillId="0" borderId="57" xfId="0" applyFont="1" applyFill="1" applyBorder="1" applyAlignment="1">
      <alignment horizontal="left"/>
    </xf>
    <xf numFmtId="44" fontId="0" fillId="0" borderId="57" xfId="0" applyNumberFormat="1" applyFont="1" applyFill="1" applyBorder="1" applyAlignment="1">
      <alignment horizontal="center"/>
    </xf>
    <xf numFmtId="44" fontId="0" fillId="0" borderId="57" xfId="0" applyNumberFormat="1" applyFont="1" applyBorder="1" applyAlignment="1"/>
    <xf numFmtId="0" fontId="0" fillId="0" borderId="0" xfId="0" applyAlignment="1">
      <alignment horizontal="center" vertical="top"/>
    </xf>
    <xf numFmtId="44" fontId="0" fillId="0" borderId="0" xfId="0" applyNumberFormat="1" applyAlignment="1">
      <alignment vertical="top"/>
    </xf>
    <xf numFmtId="49" fontId="0" fillId="0" borderId="0" xfId="0" applyNumberFormat="1" applyAlignment="1">
      <alignment vertical="top"/>
    </xf>
    <xf numFmtId="44" fontId="2" fillId="0" borderId="58" xfId="0" applyNumberFormat="1" applyFont="1" applyBorder="1" applyAlignment="1">
      <alignment vertical="top"/>
    </xf>
    <xf numFmtId="0" fontId="0" fillId="0" borderId="0" xfId="0" applyAlignment="1">
      <alignment vertical="top" wrapText="1"/>
    </xf>
    <xf numFmtId="170" fontId="0" fillId="0" borderId="0" xfId="0" applyNumberFormat="1" applyAlignment="1">
      <alignment vertical="top"/>
    </xf>
    <xf numFmtId="49" fontId="2" fillId="0" borderId="0" xfId="0" applyNumberFormat="1" applyFont="1" applyAlignment="1">
      <alignment horizontal="right" vertical="top"/>
    </xf>
    <xf numFmtId="0" fontId="2" fillId="0" borderId="0" xfId="0" applyFont="1"/>
    <xf numFmtId="0" fontId="0" fillId="16" borderId="59" xfId="0" applyFill="1" applyBorder="1" applyAlignment="1">
      <alignment horizontal="left" vertical="top"/>
    </xf>
    <xf numFmtId="44" fontId="0" fillId="16" borderId="60" xfId="2" applyFont="1" applyFill="1" applyBorder="1" applyAlignment="1">
      <alignment horizontal="right" vertical="top" indent="2"/>
    </xf>
    <xf numFmtId="0" fontId="0" fillId="0" borderId="0" xfId="0" applyFill="1" applyAlignment="1">
      <alignment vertical="top"/>
    </xf>
    <xf numFmtId="49" fontId="0" fillId="0" borderId="0" xfId="0" applyNumberFormat="1" applyFill="1" applyAlignment="1">
      <alignment horizontal="right" vertical="top"/>
    </xf>
    <xf numFmtId="44" fontId="0" fillId="16" borderId="0" xfId="0" applyNumberFormat="1" applyFill="1" applyBorder="1" applyAlignment="1">
      <alignment horizontal="left" vertical="top"/>
    </xf>
    <xf numFmtId="0" fontId="0" fillId="0" borderId="0" xfId="0" applyNumberFormat="1" applyAlignment="1">
      <alignment vertical="top"/>
    </xf>
    <xf numFmtId="0" fontId="0" fillId="16" borderId="8" xfId="0" applyFill="1" applyBorder="1" applyAlignment="1">
      <alignment horizontal="left" vertical="top"/>
    </xf>
    <xf numFmtId="44" fontId="0" fillId="16" borderId="61" xfId="2" applyFont="1" applyFill="1" applyBorder="1" applyAlignment="1">
      <alignment horizontal="right" vertical="top" indent="2"/>
    </xf>
    <xf numFmtId="49" fontId="0" fillId="0" borderId="0" xfId="0" applyNumberFormat="1" applyFill="1" applyAlignment="1">
      <alignment horizontal="right"/>
    </xf>
    <xf numFmtId="44" fontId="0" fillId="16" borderId="0" xfId="2" applyNumberFormat="1" applyFont="1" applyFill="1" applyAlignment="1">
      <alignment horizontal="left"/>
    </xf>
    <xf numFmtId="44" fontId="0" fillId="16" borderId="61" xfId="2" applyNumberFormat="1" applyFont="1" applyFill="1" applyBorder="1" applyAlignment="1">
      <alignment horizontal="right" vertical="top" indent="2"/>
    </xf>
    <xf numFmtId="44" fontId="0" fillId="0" borderId="0" xfId="2" applyNumberFormat="1" applyFont="1" applyFill="1" applyAlignment="1">
      <alignment horizontal="left"/>
    </xf>
    <xf numFmtId="44" fontId="0" fillId="16" borderId="61" xfId="2" applyFont="1" applyFill="1" applyBorder="1" applyAlignment="1">
      <alignment horizontal="right" vertical="top"/>
    </xf>
    <xf numFmtId="49" fontId="0" fillId="0" borderId="0" xfId="0" applyNumberFormat="1" applyAlignment="1">
      <alignment horizontal="right" vertical="top"/>
    </xf>
    <xf numFmtId="44" fontId="0" fillId="0" borderId="0" xfId="0" applyNumberFormat="1" applyBorder="1" applyAlignment="1">
      <alignment horizontal="left" vertical="top"/>
    </xf>
    <xf numFmtId="0" fontId="0" fillId="16" borderId="36" xfId="0" applyFill="1" applyBorder="1" applyAlignment="1">
      <alignment horizontal="left" vertical="top"/>
    </xf>
    <xf numFmtId="44" fontId="34" fillId="16" borderId="39" xfId="2" applyFont="1" applyFill="1" applyBorder="1" applyAlignment="1">
      <alignment horizontal="right" vertical="top"/>
    </xf>
    <xf numFmtId="0" fontId="2" fillId="0" borderId="0" xfId="0" applyFont="1" applyAlignment="1">
      <alignment horizontal="center" vertical="top"/>
    </xf>
    <xf numFmtId="44" fontId="2" fillId="0" borderId="62" xfId="2" applyFont="1" applyBorder="1" applyAlignment="1">
      <alignment vertical="top"/>
    </xf>
    <xf numFmtId="0" fontId="2" fillId="0" borderId="0" xfId="0" applyFont="1" applyFill="1" applyAlignment="1">
      <alignment horizontal="center" vertical="top"/>
    </xf>
    <xf numFmtId="49" fontId="0" fillId="0" borderId="0" xfId="0" applyNumberFormat="1"/>
    <xf numFmtId="0" fontId="21" fillId="0" borderId="0" xfId="0" applyFont="1" applyFill="1" applyAlignment="1">
      <alignment horizontal="center" vertical="top"/>
    </xf>
    <xf numFmtId="0" fontId="2" fillId="0" borderId="41" xfId="0" applyFont="1" applyBorder="1" applyAlignment="1">
      <alignment horizontal="center" vertical="top"/>
    </xf>
    <xf numFmtId="0" fontId="0" fillId="0" borderId="0" xfId="0" applyFont="1" applyFill="1" applyAlignment="1">
      <alignment horizontal="center" vertical="top"/>
    </xf>
    <xf numFmtId="171" fontId="2" fillId="0" borderId="43" xfId="0" applyNumberFormat="1" applyFont="1" applyFill="1" applyBorder="1" applyAlignment="1">
      <alignment horizontal="center" vertical="top"/>
    </xf>
    <xf numFmtId="0" fontId="0" fillId="0" borderId="0" xfId="0" applyAlignment="1">
      <alignment horizontal="left" vertical="top"/>
    </xf>
    <xf numFmtId="0" fontId="0" fillId="0" borderId="0" xfId="0" applyFill="1" applyAlignment="1">
      <alignment horizontal="left" vertical="top"/>
    </xf>
    <xf numFmtId="49" fontId="0" fillId="0" borderId="0" xfId="0" applyNumberFormat="1" applyFill="1" applyAlignment="1">
      <alignment vertical="top"/>
    </xf>
    <xf numFmtId="0" fontId="2" fillId="0" borderId="0" xfId="0" applyFont="1" applyFill="1" applyBorder="1" applyAlignment="1">
      <alignment horizontal="right" vertical="top"/>
    </xf>
    <xf numFmtId="49" fontId="2" fillId="0" borderId="0" xfId="0" applyNumberFormat="1" applyFont="1" applyFill="1" applyBorder="1" applyAlignment="1">
      <alignment vertical="top"/>
    </xf>
    <xf numFmtId="44" fontId="0" fillId="0" borderId="1" xfId="0" applyNumberFormat="1" applyFill="1" applyBorder="1" applyAlignment="1">
      <alignment horizontal="left" vertical="top"/>
    </xf>
    <xf numFmtId="0" fontId="6" fillId="0" borderId="0" xfId="0" applyNumberFormat="1" applyFont="1" applyFill="1" applyAlignment="1">
      <alignment vertical="top" wrapText="1"/>
    </xf>
    <xf numFmtId="49" fontId="0" fillId="0" borderId="0" xfId="0" applyNumberFormat="1" applyAlignment="1">
      <alignment vertical="center"/>
    </xf>
    <xf numFmtId="0" fontId="55" fillId="0" borderId="0" xfId="0" applyNumberFormat="1" applyFont="1" applyFill="1" applyAlignment="1">
      <alignment vertical="top" wrapText="1"/>
    </xf>
    <xf numFmtId="0" fontId="55" fillId="0" borderId="0" xfId="0" applyNumberFormat="1" applyFont="1" applyFill="1"/>
    <xf numFmtId="0" fontId="55" fillId="0" borderId="0" xfId="0" applyNumberFormat="1" applyFont="1"/>
    <xf numFmtId="49" fontId="47" fillId="0" borderId="57" xfId="0" applyNumberFormat="1" applyFont="1" applyFill="1" applyBorder="1" applyAlignment="1">
      <alignment horizontal="center" wrapText="1"/>
    </xf>
    <xf numFmtId="44" fontId="47" fillId="16" borderId="57" xfId="0" applyNumberFormat="1" applyFont="1" applyFill="1" applyBorder="1" applyAlignment="1">
      <alignment horizontal="left"/>
    </xf>
    <xf numFmtId="49" fontId="6" fillId="0" borderId="57" xfId="0" applyNumberFormat="1" applyFont="1" applyFill="1" applyBorder="1" applyAlignment="1">
      <alignment horizontal="center" wrapText="1"/>
    </xf>
    <xf numFmtId="44" fontId="6" fillId="16" borderId="57" xfId="0" applyNumberFormat="1" applyFont="1" applyFill="1" applyBorder="1" applyAlignment="1">
      <alignment horizontal="left"/>
    </xf>
    <xf numFmtId="44" fontId="47" fillId="16" borderId="57" xfId="0" applyNumberFormat="1" applyFont="1" applyFill="1" applyBorder="1" applyAlignment="1">
      <alignment horizontal="left" wrapText="1"/>
    </xf>
    <xf numFmtId="0" fontId="47" fillId="0" borderId="57" xfId="0" applyNumberFormat="1" applyFont="1" applyFill="1" applyBorder="1" applyAlignment="1"/>
    <xf numFmtId="0" fontId="54" fillId="0" borderId="57" xfId="0" applyFont="1" applyFill="1" applyBorder="1" applyAlignment="1"/>
    <xf numFmtId="44" fontId="47" fillId="0" borderId="57" xfId="0" applyNumberFormat="1" applyFont="1" applyFill="1" applyBorder="1" applyAlignment="1"/>
    <xf numFmtId="0" fontId="47" fillId="0" borderId="0" xfId="0" applyNumberFormat="1" applyFont="1" applyAlignment="1">
      <alignment vertical="top"/>
    </xf>
    <xf numFmtId="0" fontId="47" fillId="0" borderId="0" xfId="0" applyNumberFormat="1" applyFont="1" applyFill="1"/>
    <xf numFmtId="0" fontId="47" fillId="0" borderId="0" xfId="0" applyNumberFormat="1" applyFont="1" applyFill="1" applyAlignment="1">
      <alignment vertical="top"/>
    </xf>
    <xf numFmtId="44" fontId="0" fillId="16" borderId="0" xfId="0" applyNumberFormat="1" applyFill="1" applyAlignment="1">
      <alignment horizontal="left"/>
    </xf>
    <xf numFmtId="43" fontId="48" fillId="6" borderId="15" xfId="0" applyNumberFormat="1" applyFont="1" applyFill="1" applyBorder="1" applyAlignment="1">
      <alignment vertical="center"/>
    </xf>
    <xf numFmtId="43" fontId="48" fillId="6" borderId="23" xfId="0" applyNumberFormat="1" applyFont="1" applyFill="1" applyBorder="1" applyAlignment="1">
      <alignment vertical="center"/>
    </xf>
    <xf numFmtId="43" fontId="47" fillId="14" borderId="7" xfId="5" applyNumberFormat="1" applyFont="1" applyFill="1" applyBorder="1" applyAlignment="1">
      <alignment vertical="center"/>
    </xf>
    <xf numFmtId="49" fontId="47" fillId="0" borderId="57" xfId="0" applyNumberFormat="1" applyFont="1" applyFill="1" applyBorder="1" applyAlignment="1">
      <alignment horizontal="center"/>
    </xf>
    <xf numFmtId="40" fontId="48" fillId="0" borderId="0" xfId="0" applyNumberFormat="1" applyFont="1" applyAlignment="1">
      <alignment vertical="center"/>
    </xf>
    <xf numFmtId="0" fontId="0" fillId="0" borderId="0" xfId="0" applyFill="1" applyAlignment="1">
      <alignment vertical="center"/>
    </xf>
    <xf numFmtId="44" fontId="47" fillId="16" borderId="0" xfId="0" applyNumberFormat="1" applyFont="1" applyFill="1" applyBorder="1" applyAlignment="1">
      <alignment horizontal="left" vertical="top"/>
    </xf>
    <xf numFmtId="44" fontId="47" fillId="16" borderId="61" xfId="2" applyFont="1" applyFill="1" applyBorder="1" applyAlignment="1">
      <alignment horizontal="right" vertical="top" indent="2"/>
    </xf>
    <xf numFmtId="49" fontId="47" fillId="0" borderId="0" xfId="0" applyNumberFormat="1" applyFont="1" applyAlignment="1">
      <alignment horizontal="left" vertical="center"/>
    </xf>
    <xf numFmtId="0" fontId="0" fillId="0" borderId="0" xfId="0" applyFill="1" applyAlignment="1">
      <alignment horizontal="left" vertical="center"/>
    </xf>
    <xf numFmtId="44" fontId="47" fillId="0" borderId="0" xfId="0" applyNumberFormat="1" applyFont="1" applyFill="1" applyAlignment="1">
      <alignment horizontal="left" vertical="top"/>
    </xf>
    <xf numFmtId="0" fontId="47" fillId="0" borderId="0" xfId="0" applyFont="1" applyFill="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6" fillId="17" borderId="0" xfId="0" applyFont="1" applyFill="1" applyAlignment="1">
      <alignment horizontal="center" vertical="center"/>
    </xf>
    <xf numFmtId="43" fontId="7" fillId="0" borderId="0" xfId="0" applyNumberFormat="1" applyFont="1" applyBorder="1" applyAlignment="1">
      <alignment vertical="center"/>
    </xf>
    <xf numFmtId="40" fontId="7" fillId="7" borderId="0" xfId="0" applyNumberFormat="1" applyFont="1" applyFill="1" applyAlignment="1">
      <alignment horizontal="left" vertical="center"/>
    </xf>
    <xf numFmtId="43" fontId="27" fillId="0" borderId="65" xfId="0" applyNumberFormat="1" applyFont="1" applyBorder="1" applyAlignment="1">
      <alignment vertical="center"/>
    </xf>
    <xf numFmtId="0" fontId="2" fillId="18" borderId="0" xfId="0" applyFont="1" applyFill="1" applyAlignment="1">
      <alignment horizontal="left" vertical="center"/>
    </xf>
    <xf numFmtId="0" fontId="2" fillId="0" borderId="0" xfId="0" applyFont="1" applyAlignment="1">
      <alignment horizontal="left" vertical="center"/>
    </xf>
    <xf numFmtId="0" fontId="59" fillId="0" borderId="0" xfId="0" applyFont="1" applyAlignment="1">
      <alignment horizontal="left"/>
    </xf>
    <xf numFmtId="43" fontId="7" fillId="7" borderId="57" xfId="0" applyNumberFormat="1" applyFont="1" applyFill="1" applyBorder="1" applyAlignment="1">
      <alignment vertical="center"/>
    </xf>
    <xf numFmtId="43" fontId="7" fillId="7" borderId="7" xfId="0" applyNumberFormat="1" applyFont="1" applyFill="1" applyBorder="1" applyAlignment="1">
      <alignment vertical="center"/>
    </xf>
    <xf numFmtId="0" fontId="0" fillId="0" borderId="2" xfId="0" applyFont="1" applyBorder="1" applyProtection="1">
      <protection locked="0"/>
    </xf>
    <xf numFmtId="43" fontId="7" fillId="6" borderId="0" xfId="0" applyNumberFormat="1" applyFont="1" applyFill="1" applyBorder="1" applyAlignment="1">
      <alignment vertical="center"/>
    </xf>
    <xf numFmtId="43" fontId="7" fillId="0" borderId="0" xfId="1" applyFont="1" applyBorder="1" applyAlignment="1">
      <alignment vertical="center"/>
    </xf>
    <xf numFmtId="43" fontId="8" fillId="7" borderId="0" xfId="0" applyNumberFormat="1" applyFont="1" applyFill="1" applyBorder="1" applyAlignment="1">
      <alignment horizontal="left" vertical="center"/>
    </xf>
    <xf numFmtId="0" fontId="0" fillId="7" borderId="2" xfId="0" applyFill="1" applyBorder="1" applyAlignment="1">
      <alignment horizontal="left" vertical="center"/>
    </xf>
    <xf numFmtId="0" fontId="60" fillId="0" borderId="66" xfId="8" applyFont="1" applyBorder="1" applyAlignment="1">
      <alignment wrapText="1"/>
    </xf>
    <xf numFmtId="43" fontId="7" fillId="19" borderId="2" xfId="0" applyNumberFormat="1" applyFont="1" applyFill="1" applyBorder="1" applyAlignment="1">
      <alignment vertical="center"/>
    </xf>
    <xf numFmtId="40" fontId="7" fillId="19" borderId="0" xfId="0" applyNumberFormat="1" applyFont="1" applyFill="1" applyAlignment="1">
      <alignment vertical="center"/>
    </xf>
    <xf numFmtId="43" fontId="7" fillId="7" borderId="6" xfId="0" applyNumberFormat="1" applyFont="1" applyFill="1" applyBorder="1" applyAlignment="1">
      <alignment vertical="center"/>
    </xf>
    <xf numFmtId="0" fontId="2" fillId="18" borderId="0" xfId="0" applyFont="1" applyFill="1" applyAlignment="1">
      <alignment vertical="center"/>
    </xf>
    <xf numFmtId="0" fontId="27" fillId="0" borderId="5" xfId="0" applyFont="1" applyFill="1" applyBorder="1" applyAlignment="1">
      <alignment horizontal="right" vertical="center"/>
    </xf>
    <xf numFmtId="40" fontId="27" fillId="0" borderId="2" xfId="0" applyNumberFormat="1" applyFont="1" applyFill="1" applyBorder="1" applyAlignment="1">
      <alignment horizontal="right" vertical="center"/>
    </xf>
    <xf numFmtId="0" fontId="2" fillId="0" borderId="0" xfId="0" applyFont="1" applyFill="1" applyAlignment="1">
      <alignment horizontal="left" vertical="center"/>
    </xf>
    <xf numFmtId="0" fontId="2" fillId="8" borderId="0" xfId="0" applyFont="1" applyFill="1" applyAlignment="1">
      <alignment horizontal="left" vertical="center"/>
    </xf>
    <xf numFmtId="0" fontId="2" fillId="8" borderId="0" xfId="0" applyFont="1" applyFill="1" applyAlignment="1">
      <alignment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165" fontId="0" fillId="0" borderId="0" xfId="0" applyNumberFormat="1" applyAlignment="1">
      <alignment horizontal="center" vertical="center"/>
    </xf>
    <xf numFmtId="0" fontId="60" fillId="0" borderId="64" xfId="8" applyFont="1" applyFill="1" applyBorder="1" applyAlignment="1">
      <alignment wrapText="1"/>
    </xf>
    <xf numFmtId="0" fontId="26" fillId="18" borderId="0" xfId="0" applyFont="1" applyFill="1" applyAlignment="1">
      <alignment horizontal="left" vertical="center" wrapText="1"/>
    </xf>
    <xf numFmtId="44" fontId="0" fillId="18" borderId="2" xfId="2" applyFont="1" applyFill="1" applyBorder="1" applyProtection="1">
      <protection locked="0"/>
    </xf>
    <xf numFmtId="0" fontId="0" fillId="8" borderId="0" xfId="0" applyFont="1" applyFill="1" applyAlignment="1">
      <alignment vertical="center"/>
    </xf>
    <xf numFmtId="0" fontId="0" fillId="0" borderId="0" xfId="0" applyFont="1" applyAlignment="1">
      <alignment horizontal="left" vertical="center"/>
    </xf>
    <xf numFmtId="172" fontId="16" fillId="0" borderId="0" xfId="0" applyNumberFormat="1" applyFont="1" applyAlignment="1">
      <alignment horizontal="center" vertical="center"/>
    </xf>
    <xf numFmtId="172" fontId="5" fillId="0" borderId="0" xfId="0" applyNumberFormat="1" applyFont="1" applyAlignment="1">
      <alignment horizontal="center" vertical="center"/>
    </xf>
    <xf numFmtId="172" fontId="3" fillId="3" borderId="0" xfId="0" applyNumberFormat="1" applyFont="1" applyFill="1" applyAlignment="1">
      <alignment horizontal="center" vertical="center" wrapText="1"/>
    </xf>
    <xf numFmtId="172" fontId="5" fillId="0" borderId="0" xfId="0" applyNumberFormat="1" applyFont="1" applyAlignment="1">
      <alignment horizontal="center" vertical="center" wrapText="1"/>
    </xf>
    <xf numFmtId="172" fontId="0" fillId="0" borderId="0" xfId="0" applyNumberFormat="1" applyAlignment="1">
      <alignment horizontal="center" vertical="center"/>
    </xf>
    <xf numFmtId="172" fontId="0" fillId="11" borderId="14" xfId="0" applyNumberFormat="1" applyFill="1" applyBorder="1" applyAlignment="1">
      <alignment horizontal="center" vertical="center"/>
    </xf>
    <xf numFmtId="10" fontId="8" fillId="0" borderId="0" xfId="0" applyNumberFormat="1" applyFont="1" applyBorder="1" applyAlignment="1">
      <alignment vertical="center"/>
    </xf>
    <xf numFmtId="43" fontId="7" fillId="6" borderId="67" xfId="0" applyNumberFormat="1" applyFont="1" applyFill="1" applyBorder="1" applyAlignment="1">
      <alignment vertical="center"/>
    </xf>
    <xf numFmtId="43" fontId="8" fillId="0" borderId="67" xfId="1" applyFont="1" applyBorder="1" applyAlignment="1">
      <alignment vertical="center"/>
    </xf>
    <xf numFmtId="10" fontId="8" fillId="0" borderId="67" xfId="1" applyNumberFormat="1" applyFont="1" applyBorder="1" applyAlignment="1">
      <alignment vertical="center"/>
    </xf>
    <xf numFmtId="172" fontId="16" fillId="8" borderId="0" xfId="0" applyNumberFormat="1" applyFont="1" applyFill="1" applyAlignment="1">
      <alignment horizontal="center" vertical="center"/>
    </xf>
    <xf numFmtId="43" fontId="48" fillId="6" borderId="67" xfId="0" applyNumberFormat="1" applyFont="1" applyFill="1" applyBorder="1" applyAlignment="1">
      <alignment vertical="center"/>
    </xf>
    <xf numFmtId="43" fontId="12" fillId="0" borderId="0" xfId="0" applyNumberFormat="1" applyFont="1" applyAlignment="1">
      <alignment horizontal="center" vertical="center" wrapText="1"/>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right" vertical="center"/>
    </xf>
    <xf numFmtId="0" fontId="1" fillId="3" borderId="0" xfId="0" applyFont="1" applyFill="1" applyAlignment="1">
      <alignment horizontal="center" vertical="center" wrapText="1"/>
    </xf>
    <xf numFmtId="43" fontId="27" fillId="7" borderId="5" xfId="0" applyNumberFormat="1" applyFont="1" applyFill="1" applyBorder="1" applyAlignment="1">
      <alignment horizontal="left" vertical="center"/>
    </xf>
    <xf numFmtId="43" fontId="27" fillId="7" borderId="6"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43" fontId="7" fillId="7" borderId="5" xfId="0" applyNumberFormat="1" applyFont="1" applyFill="1" applyBorder="1" applyAlignment="1">
      <alignment horizontal="left" vertical="center"/>
    </xf>
    <xf numFmtId="43" fontId="48" fillId="7" borderId="6" xfId="0" applyNumberFormat="1" applyFont="1" applyFill="1" applyBorder="1" applyAlignment="1">
      <alignment horizontal="left" vertical="center"/>
    </xf>
    <xf numFmtId="43" fontId="12" fillId="5" borderId="0" xfId="1" applyFont="1" applyFill="1" applyAlignment="1">
      <alignment horizontal="center" vertical="center"/>
    </xf>
    <xf numFmtId="43" fontId="7" fillId="0" borderId="0" xfId="1" applyFont="1" applyAlignment="1">
      <alignment vertical="center"/>
    </xf>
    <xf numFmtId="43" fontId="12" fillId="0" borderId="0" xfId="1" applyFont="1" applyAlignment="1">
      <alignment horizontal="center" vertical="center" wrapText="1"/>
    </xf>
    <xf numFmtId="40" fontId="7" fillId="0" borderId="0" xfId="0" applyNumberFormat="1" applyFont="1" applyFill="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12" fillId="0" borderId="0" xfId="0" applyNumberFormat="1" applyFont="1" applyAlignment="1">
      <alignment horizontal="center" vertical="center" wrapText="1"/>
    </xf>
    <xf numFmtId="0" fontId="2" fillId="0" borderId="0" xfId="0" applyFont="1" applyAlignment="1">
      <alignment horizontal="left" vertical="center"/>
    </xf>
    <xf numFmtId="0" fontId="1" fillId="3" borderId="0" xfId="0" applyFont="1" applyFill="1" applyAlignment="1">
      <alignment horizontal="center" vertical="center" wrapText="1"/>
    </xf>
    <xf numFmtId="43" fontId="27"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6" fontId="26" fillId="0" borderId="0" xfId="0" applyNumberFormat="1" applyFont="1" applyAlignment="1">
      <alignment horizontal="center" vertical="center" wrapText="1"/>
    </xf>
    <xf numFmtId="10" fontId="26" fillId="0" borderId="0" xfId="0" applyNumberFormat="1" applyFont="1" applyAlignment="1">
      <alignment horizontal="center" vertical="center" wrapText="1"/>
    </xf>
    <xf numFmtId="6" fontId="2" fillId="0" borderId="0" xfId="0" applyNumberFormat="1" applyFont="1" applyAlignment="1">
      <alignment vertical="center"/>
    </xf>
    <xf numFmtId="43" fontId="27" fillId="7" borderId="57" xfId="0" applyNumberFormat="1" applyFont="1" applyFill="1" applyBorder="1" applyAlignment="1">
      <alignment horizontal="left" vertical="center"/>
    </xf>
    <xf numFmtId="43" fontId="7" fillId="7" borderId="67" xfId="0" applyNumberFormat="1" applyFont="1"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9" fillId="0" borderId="1" xfId="0" applyFont="1" applyBorder="1" applyAlignment="1">
      <alignment horizontal="center" vertical="center"/>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xf numFmtId="43" fontId="48" fillId="7" borderId="57" xfId="0" applyNumberFormat="1" applyFont="1" applyFill="1" applyBorder="1" applyAlignment="1">
      <alignment vertical="center"/>
    </xf>
    <xf numFmtId="0" fontId="0" fillId="12" borderId="0" xfId="0"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57" xfId="0" applyNumberFormat="1" applyFont="1" applyFill="1" applyBorder="1" applyAlignment="1">
      <alignment horizontal="lef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6"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0" fontId="58" fillId="0" borderId="69"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0"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1"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8" borderId="2" xfId="0" applyNumberFormat="1" applyFont="1" applyFill="1" applyBorder="1" applyAlignment="1">
      <alignment vertical="center"/>
    </xf>
    <xf numFmtId="43" fontId="7" fillId="8" borderId="0" xfId="0" applyNumberFormat="1" applyFont="1" applyFill="1" applyBorder="1" applyAlignment="1">
      <alignment vertical="center"/>
    </xf>
    <xf numFmtId="43" fontId="4" fillId="0" borderId="0" xfId="0" applyNumberFormat="1" applyFont="1" applyAlignment="1">
      <alignment horizontal="center" vertical="center"/>
    </xf>
    <xf numFmtId="43" fontId="19" fillId="0" borderId="0" xfId="0" applyNumberFormat="1" applyFont="1" applyAlignment="1">
      <alignment horizontal="left" vertical="center" wrapText="1"/>
    </xf>
    <xf numFmtId="0" fontId="0" fillId="7" borderId="57" xfId="0" applyFill="1" applyBorder="1" applyAlignment="1">
      <alignment horizontal="left" vertical="center"/>
    </xf>
    <xf numFmtId="0" fontId="0" fillId="0" borderId="13" xfId="0" applyBorder="1" applyAlignment="1">
      <alignment vertical="center"/>
    </xf>
    <xf numFmtId="43" fontId="0" fillId="0" borderId="63" xfId="0" applyNumberForma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0"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right" vertical="center"/>
    </xf>
    <xf numFmtId="43" fontId="7" fillId="7" borderId="2" xfId="1" applyFont="1" applyFill="1" applyBorder="1" applyAlignment="1">
      <alignment vertical="center"/>
    </xf>
    <xf numFmtId="0" fontId="60" fillId="0" borderId="72"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6" fillId="14" borderId="7" xfId="1" applyFont="1" applyFill="1" applyBorder="1" applyAlignment="1">
      <alignment vertical="center"/>
    </xf>
    <xf numFmtId="43" fontId="6" fillId="15" borderId="2" xfId="1" applyFont="1" applyFill="1" applyBorder="1" applyAlignment="1">
      <alignment vertical="center"/>
    </xf>
    <xf numFmtId="42" fontId="26" fillId="14" borderId="73" xfId="5" applyNumberFormat="1" applyFont="1" applyFill="1" applyBorder="1" applyAlignment="1">
      <alignment horizontal="center" vertical="center"/>
    </xf>
    <xf numFmtId="0" fontId="26" fillId="15" borderId="3" xfId="5" applyFont="1" applyFill="1" applyBorder="1" applyAlignment="1">
      <alignment horizontal="center" vertical="center"/>
    </xf>
    <xf numFmtId="43" fontId="6" fillId="15" borderId="74" xfId="1" applyFont="1" applyFill="1" applyBorder="1" applyAlignment="1">
      <alignment vertical="center"/>
    </xf>
    <xf numFmtId="0" fontId="6" fillId="0" borderId="0" xfId="5" applyFont="1" applyFill="1" applyBorder="1" applyAlignment="1">
      <alignment vertical="center"/>
    </xf>
    <xf numFmtId="43" fontId="6" fillId="14" borderId="57" xfId="5" applyNumberFormat="1" applyFont="1" applyFill="1" applyBorder="1" applyAlignment="1">
      <alignment vertical="center"/>
    </xf>
    <xf numFmtId="43" fontId="6" fillId="14" borderId="75" xfId="5" applyNumberFormat="1" applyFont="1" applyFill="1" applyBorder="1" applyAlignment="1">
      <alignment vertical="center"/>
    </xf>
    <xf numFmtId="43" fontId="26" fillId="2" borderId="36" xfId="5" applyNumberFormat="1" applyFont="1" applyFill="1" applyBorder="1" applyAlignment="1">
      <alignment vertical="center"/>
    </xf>
    <xf numFmtId="43" fontId="26" fillId="2" borderId="20" xfId="1" applyFont="1" applyFill="1" applyBorder="1" applyAlignment="1">
      <alignment vertical="center"/>
    </xf>
    <xf numFmtId="43" fontId="26" fillId="15" borderId="74" xfId="1" applyFont="1" applyFill="1" applyBorder="1" applyAlignment="1">
      <alignment vertical="center"/>
    </xf>
    <xf numFmtId="43" fontId="6" fillId="15" borderId="20" xfId="1" applyFont="1" applyFill="1" applyBorder="1" applyAlignment="1">
      <alignment vertical="center"/>
    </xf>
    <xf numFmtId="43" fontId="26" fillId="2" borderId="76" xfId="1" applyFont="1" applyFill="1" applyBorder="1" applyAlignment="1">
      <alignment vertical="center"/>
    </xf>
    <xf numFmtId="40" fontId="7" fillId="7" borderId="7"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3" fontId="26" fillId="2" borderId="0" xfId="1" quotePrefix="1" applyFont="1" applyFill="1" applyBorder="1" applyAlignment="1">
      <alignment vertical="center"/>
    </xf>
    <xf numFmtId="44" fontId="6" fillId="2" borderId="0" xfId="5" applyNumberFormat="1" applyFont="1" applyFill="1" applyAlignment="1">
      <alignment vertical="center"/>
    </xf>
    <xf numFmtId="10" fontId="8" fillId="0" borderId="4" xfId="0" applyNumberFormat="1" applyFont="1" applyFill="1" applyBorder="1" applyAlignment="1">
      <alignment vertical="center"/>
    </xf>
    <xf numFmtId="43" fontId="7" fillId="6" borderId="78" xfId="0" applyNumberFormat="1" applyFont="1" applyFill="1" applyBorder="1" applyAlignment="1">
      <alignment vertical="center"/>
    </xf>
    <xf numFmtId="43" fontId="7" fillId="7" borderId="79" xfId="0" applyNumberFormat="1" applyFont="1" applyFill="1" applyBorder="1" applyAlignment="1">
      <alignment vertical="center"/>
    </xf>
    <xf numFmtId="0" fontId="3" fillId="0" borderId="77" xfId="0" applyFon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2" xfId="0" applyNumberFormat="1" applyFont="1" applyFill="1" applyBorder="1" applyAlignment="1">
      <alignment horizontal="left" vertical="center"/>
    </xf>
    <xf numFmtId="0" fontId="51" fillId="8" borderId="53" xfId="0" applyFont="1" applyFill="1" applyBorder="1" applyAlignment="1">
      <alignment vertical="center" wrapText="1"/>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44" fontId="0" fillId="0" borderId="40" xfId="0" applyNumberFormat="1" applyBorder="1" applyAlignment="1">
      <alignment vertical="top"/>
    </xf>
    <xf numFmtId="44" fontId="0" fillId="0" borderId="45" xfId="0" applyNumberFormat="1" applyBorder="1" applyAlignment="1">
      <alignment vertical="top"/>
    </xf>
    <xf numFmtId="44" fontId="0" fillId="0" borderId="9" xfId="0" applyNumberFormat="1" applyBorder="1" applyAlignment="1">
      <alignment vertical="top"/>
    </xf>
    <xf numFmtId="44" fontId="0" fillId="0" borderId="50" xfId="0" applyNumberFormat="1" applyBorder="1" applyAlignment="1">
      <alignment vertical="top"/>
    </xf>
    <xf numFmtId="43" fontId="7" fillId="0" borderId="43" xfId="0" applyNumberFormat="1" applyFont="1" applyBorder="1" applyAlignment="1">
      <alignment horizontal="center" vertical="center"/>
    </xf>
    <xf numFmtId="43" fontId="7" fillId="0" borderId="9" xfId="0" applyNumberFormat="1" applyFont="1" applyBorder="1" applyAlignment="1">
      <alignment horizontal="center" vertical="center"/>
    </xf>
    <xf numFmtId="43" fontId="7" fillId="0" borderId="50" xfId="0" applyNumberFormat="1" applyFont="1" applyBorder="1" applyAlignment="1">
      <alignment horizontal="center" vertical="center"/>
    </xf>
    <xf numFmtId="165" fontId="0" fillId="0" borderId="0" xfId="0" applyNumberFormat="1" applyAlignment="1">
      <alignment horizontal="right" vertical="center" wrapText="1"/>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4" fillId="0" borderId="0" xfId="0" applyNumberFormat="1" applyFont="1" applyAlignment="1">
      <alignment horizontal="center" vertical="center" wrapText="1"/>
    </xf>
    <xf numFmtId="40" fontId="15"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0" fontId="0" fillId="0" borderId="9" xfId="0" applyBorder="1" applyAlignment="1">
      <alignment horizontal="center" vertical="center"/>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40" fontId="7" fillId="7" borderId="2" xfId="0" applyNumberFormat="1" applyFont="1" applyFill="1" applyBorder="1" applyAlignment="1">
      <alignment horizontal="left" vertical="center"/>
    </xf>
    <xf numFmtId="0" fontId="19"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wrapText="1"/>
    </xf>
    <xf numFmtId="40" fontId="8" fillId="7" borderId="5" xfId="0" applyNumberFormat="1" applyFont="1" applyFill="1" applyBorder="1" applyAlignment="1">
      <alignment horizontal="left" vertical="center"/>
    </xf>
    <xf numFmtId="40" fontId="8" fillId="7" borderId="57" xfId="0" applyNumberFormat="1" applyFont="1" applyFill="1" applyBorder="1" applyAlignment="1">
      <alignment horizontal="left" vertical="center"/>
    </xf>
    <xf numFmtId="40" fontId="8" fillId="7" borderId="7" xfId="0" applyNumberFormat="1" applyFont="1" applyFill="1" applyBorder="1" applyAlignment="1">
      <alignment horizontal="left" vertical="center"/>
    </xf>
    <xf numFmtId="43" fontId="8" fillId="7" borderId="57" xfId="0" applyNumberFormat="1" applyFont="1" applyFill="1" applyBorder="1" applyAlignment="1">
      <alignment horizontal="left" vertical="center"/>
    </xf>
    <xf numFmtId="43" fontId="8" fillId="7" borderId="7" xfId="0" applyNumberFormat="1" applyFont="1" applyFill="1" applyBorder="1" applyAlignment="1">
      <alignment horizontal="left" vertical="center"/>
    </xf>
    <xf numFmtId="165" fontId="0" fillId="0" borderId="0" xfId="0" applyNumberFormat="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40" fontId="7" fillId="7" borderId="6"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0" fontId="33" fillId="0" borderId="1" xfId="0" applyFont="1" applyBorder="1" applyAlignment="1">
      <alignment horizontal="center" vertical="center"/>
    </xf>
    <xf numFmtId="43" fontId="7" fillId="7" borderId="0" xfId="0" applyNumberFormat="1" applyFont="1" applyFill="1" applyBorder="1" applyAlignment="1">
      <alignment horizontal="left" vertical="center"/>
    </xf>
    <xf numFmtId="40" fontId="7" fillId="7" borderId="20" xfId="0" applyNumberFormat="1" applyFont="1" applyFill="1" applyBorder="1" applyAlignment="1">
      <alignment horizontal="left" vertical="center"/>
    </xf>
    <xf numFmtId="40" fontId="7" fillId="7" borderId="68"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0" fontId="27" fillId="7" borderId="5" xfId="0" applyNumberFormat="1" applyFont="1" applyFill="1" applyBorder="1" applyAlignment="1">
      <alignment horizontal="left" vertical="center"/>
    </xf>
    <xf numFmtId="40" fontId="27" fillId="7" borderId="57" xfId="0" applyNumberFormat="1" applyFont="1" applyFill="1" applyBorder="1" applyAlignment="1">
      <alignment horizontal="left" vertical="center"/>
    </xf>
    <xf numFmtId="40" fontId="27" fillId="7" borderId="7" xfId="0" applyNumberFormat="1" applyFont="1" applyFill="1" applyBorder="1" applyAlignment="1">
      <alignment horizontal="left" vertical="center"/>
    </xf>
    <xf numFmtId="40" fontId="8" fillId="7" borderId="6" xfId="0" applyNumberFormat="1" applyFont="1" applyFill="1" applyBorder="1" applyAlignment="1">
      <alignment horizontal="left" vertical="center"/>
    </xf>
    <xf numFmtId="43" fontId="8" fillId="7" borderId="6" xfId="0" applyNumberFormat="1" applyFont="1" applyFill="1" applyBorder="1" applyAlignment="1">
      <alignment horizontal="left" vertical="center"/>
    </xf>
    <xf numFmtId="0" fontId="7" fillId="7" borderId="6" xfId="0" applyFont="1" applyFill="1" applyBorder="1" applyAlignment="1">
      <alignment vertical="center"/>
    </xf>
    <xf numFmtId="40" fontId="39" fillId="13" borderId="17" xfId="3" applyNumberFormat="1" applyFont="1" applyFill="1" applyBorder="1" applyAlignment="1">
      <alignment horizontal="left" vertical="center"/>
    </xf>
    <xf numFmtId="167" fontId="39" fillId="13" borderId="17" xfId="3" applyNumberFormat="1" applyFont="1" applyFill="1" applyBorder="1" applyAlignment="1">
      <alignment horizontal="left" vertical="center"/>
    </xf>
    <xf numFmtId="43" fontId="7" fillId="7" borderId="46" xfId="0" applyNumberFormat="1" applyFont="1" applyFill="1" applyBorder="1" applyAlignment="1">
      <alignment horizontal="left" vertical="center"/>
    </xf>
    <xf numFmtId="43" fontId="7" fillId="7" borderId="47" xfId="0" applyNumberFormat="1" applyFont="1" applyFill="1" applyBorder="1" applyAlignment="1">
      <alignment horizontal="left" vertical="center"/>
    </xf>
    <xf numFmtId="43" fontId="7" fillId="7" borderId="48" xfId="0" applyNumberFormat="1" applyFont="1" applyFill="1" applyBorder="1" applyAlignment="1">
      <alignment horizontal="left" vertical="center"/>
    </xf>
    <xf numFmtId="43" fontId="7" fillId="7" borderId="49" xfId="0" applyNumberFormat="1" applyFont="1" applyFill="1" applyBorder="1" applyAlignment="1">
      <alignment horizontal="left" vertical="center"/>
    </xf>
    <xf numFmtId="0" fontId="61" fillId="0" borderId="1" xfId="0" applyFont="1" applyBorder="1" applyAlignment="1">
      <alignment horizontal="center" vertical="center"/>
    </xf>
    <xf numFmtId="43" fontId="7" fillId="7" borderId="57" xfId="0" applyNumberFormat="1" applyFont="1" applyFill="1" applyBorder="1" applyAlignment="1">
      <alignment horizontal="right" vertical="center"/>
    </xf>
    <xf numFmtId="43" fontId="7" fillId="7" borderId="7" xfId="0" applyNumberFormat="1" applyFont="1" applyFill="1" applyBorder="1" applyAlignment="1">
      <alignment horizontal="right" vertical="center"/>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0" fontId="8" fillId="7" borderId="77" xfId="0" applyNumberFormat="1" applyFont="1" applyFill="1" applyBorder="1" applyAlignment="1">
      <alignment horizontal="left" vertical="center"/>
    </xf>
    <xf numFmtId="43" fontId="8" fillId="7" borderId="77" xfId="0" applyNumberFormat="1" applyFont="1" applyFill="1" applyBorder="1" applyAlignment="1">
      <alignment horizontal="left" vertical="center"/>
    </xf>
    <xf numFmtId="0" fontId="51" fillId="8" borderId="56" xfId="0" applyFont="1" applyFill="1" applyBorder="1" applyAlignment="1">
      <alignment vertical="center" wrapText="1"/>
    </xf>
    <xf numFmtId="0" fontId="51" fillId="8" borderId="53" xfId="0" applyFont="1" applyFill="1" applyBorder="1" applyAlignment="1">
      <alignment vertical="center" wrapText="1"/>
    </xf>
    <xf numFmtId="44" fontId="36" fillId="10" borderId="10" xfId="2" applyFont="1" applyFill="1" applyBorder="1" applyAlignment="1" applyProtection="1">
      <alignment horizontal="center" wrapText="1"/>
      <protection locked="0"/>
    </xf>
    <xf numFmtId="0" fontId="0" fillId="0" borderId="12" xfId="0" applyBorder="1" applyAlignment="1">
      <alignment horizontal="center" wrapText="1"/>
    </xf>
    <xf numFmtId="43" fontId="7" fillId="7" borderId="5" xfId="0" applyNumberFormat="1" applyFont="1" applyFill="1" applyBorder="1" applyAlignment="1">
      <alignment horizontal="left" vertical="center"/>
    </xf>
    <xf numFmtId="0" fontId="1" fillId="3" borderId="0" xfId="0" applyFont="1" applyFill="1" applyAlignment="1">
      <alignment horizontal="center" vertical="center" wrapText="1"/>
    </xf>
    <xf numFmtId="43" fontId="27" fillId="7" borderId="57"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0" fontId="24" fillId="0" borderId="0" xfId="0" applyFont="1" applyAlignment="1">
      <alignment horizontal="center" vertical="center"/>
    </xf>
    <xf numFmtId="40" fontId="28" fillId="7" borderId="5" xfId="0" applyNumberFormat="1" applyFont="1" applyFill="1" applyBorder="1" applyAlignment="1">
      <alignment horizontal="left" vertical="center"/>
    </xf>
    <xf numFmtId="40" fontId="28" fillId="7" borderId="57" xfId="0" applyNumberFormat="1" applyFont="1" applyFill="1" applyBorder="1" applyAlignment="1">
      <alignment horizontal="left" vertical="center"/>
    </xf>
    <xf numFmtId="40" fontId="28" fillId="7" borderId="7" xfId="0" applyNumberFormat="1" applyFont="1" applyFill="1" applyBorder="1" applyAlignment="1">
      <alignment horizontal="left" vertical="center"/>
    </xf>
    <xf numFmtId="43" fontId="28" fillId="7" borderId="57" xfId="0" applyNumberFormat="1" applyFont="1" applyFill="1" applyBorder="1" applyAlignment="1">
      <alignment horizontal="left" vertical="center"/>
    </xf>
    <xf numFmtId="43" fontId="28"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9" fillId="0" borderId="57" xfId="0" applyFont="1" applyBorder="1" applyAlignment="1">
      <alignment horizontal="center" vertical="center"/>
    </xf>
    <xf numFmtId="40" fontId="7" fillId="7" borderId="5" xfId="0" applyNumberFormat="1" applyFont="1" applyFill="1" applyBorder="1" applyAlignment="1">
      <alignment horizontal="right" vertical="center"/>
    </xf>
    <xf numFmtId="40" fontId="7" fillId="7" borderId="6" xfId="0" applyNumberFormat="1" applyFont="1" applyFill="1" applyBorder="1" applyAlignment="1">
      <alignment horizontal="right" vertical="center"/>
    </xf>
    <xf numFmtId="40" fontId="7" fillId="7" borderId="7"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40" fontId="27" fillId="7" borderId="6"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40" fontId="7" fillId="7" borderId="5" xfId="0" applyNumberFormat="1" applyFont="1" applyFill="1" applyBorder="1" applyAlignment="1">
      <alignment horizontal="left" vertical="center" wrapText="1"/>
    </xf>
    <xf numFmtId="40" fontId="7" fillId="7" borderId="57" xfId="0" applyNumberFormat="1" applyFont="1" applyFill="1" applyBorder="1" applyAlignment="1">
      <alignment horizontal="left" vertical="center" wrapText="1"/>
    </xf>
    <xf numFmtId="40" fontId="7" fillId="7" borderId="7"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7" xfId="0" applyBorder="1" applyAlignment="1">
      <alignment horizontal="left" vertical="center" wrapText="1"/>
    </xf>
    <xf numFmtId="0" fontId="0" fillId="0" borderId="57" xfId="0" applyBorder="1" applyAlignment="1">
      <alignment horizontal="left" vertical="center"/>
    </xf>
    <xf numFmtId="0" fontId="0" fillId="0" borderId="7" xfId="0"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cellXfs>
  <cellStyles count="9">
    <cellStyle name="Comma" xfId="1" builtinId="3"/>
    <cellStyle name="Currency" xfId="2" builtinId="4"/>
    <cellStyle name="Currency 2" xfId="7" xr:uid="{AD6817A0-AF4E-4A21-A439-AB094D239E41}"/>
    <cellStyle name="Excel Built-in Normal" xfId="3" xr:uid="{00000000-0005-0000-0000-000002000000}"/>
    <cellStyle name="Normal" xfId="0" builtinId="0"/>
    <cellStyle name="Normal 3" xfId="5" xr:uid="{3368D30A-05CA-45DF-B952-CB1B7138C6C2}"/>
    <cellStyle name="Normal_Sheet1" xfId="8" xr:uid="{B5C75CB1-6F53-4F78-BA48-35D16B578EE4}"/>
    <cellStyle name="Percent" xfId="4" builtinId="5"/>
    <cellStyle name="Percent 2" xfId="6" xr:uid="{460068B6-C504-4985-B8FC-302E5AC65EAE}"/>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Nina Nazarian" id="{F0D9680D-4045-4A5A-8261-19ECDC96F108}" userId="850cefaf45dd628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19-01-24T21:15:04.71" personId="{F0D9680D-4045-4A5A-8261-19ECDC96F108}" id="{D3F92194-437F-4733-B12A-8343391FC7DA}">
    <text>Given that FY19 was a re-valuation year, another full field review was conducted, and of course building permits were up compared to prior years</text>
  </threadedComment>
  <threadedComment ref="I12" dT="2019-01-24T20:52:03.95" personId="{F0D9680D-4045-4A5A-8261-19ECDC96F108}" id="{45EF20AF-47EF-4E20-AA5A-DB09A2BABD84}">
    <text>Less Fire Truck (First Year P&amp;I), Bagg Hall Stab (I), PSB (I), and Bagg Hall Add/Reno (I), less CoA Sonoma Space</text>
  </threadedComment>
  <threadedComment ref="A21" dT="2019-01-29T23:45:18.08" personId="{F0D9680D-4045-4A5A-8261-19ECDC96F108}" id="{F551FBDD-88F0-43F6-9408-63F2F16EABE1}">
    <text>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ext>
  </threadedComment>
  <threadedComment ref="A22" dT="2019-01-29T23:47:17.33" personId="{F0D9680D-4045-4A5A-8261-19ECDC96F108}" id="{C100A13D-2483-4591-AE63-AE096AD6632F}">
    <text>Only Town Clerk Fees (Marriage, Divorce, Death, Birth, etc.)</text>
  </threadedComment>
  <threadedComment ref="A23" dT="2019-01-29T23:47:28.03" personId="{F0D9680D-4045-4A5A-8261-19ECDC96F108}" id="{735E3902-94A4-4DE3-8535-F01431537EF8}">
    <text>Liquor Licenses</text>
  </threadedComment>
  <threadedComment ref="A24" dT="2019-01-29T23:48:57.49" personId="{F0D9680D-4045-4A5A-8261-19ECDC96F108}" id="{9885D6E6-9349-44BF-9049-184ED9106A1A}">
    <text>Civil Motor Vehicle Infraction Fines, District Court Fines, and Parking Fines</text>
  </threadedComment>
  <threadedComment ref="A25" dT="2019-01-29T23:50:54.13" personId="{F0D9680D-4045-4A5A-8261-19ECDC96F108}" id="{33996812-0D5C-44A9-935A-573C9F203AC5}">
    <text>Investments on accounts other than Stabilization and OPEB which are managed by Bartholomew</text>
  </threadedComment>
  <threadedComment ref="K41" dT="2019-04-20T17:10:42.72" personId="{F0D9680D-4045-4A5A-8261-19ECDC96F108}" id="{72570D4E-1C0C-455A-8B98-83CB7BED86C4}">
    <text>Solid waste enterprise</text>
  </threadedComment>
  <threadedComment ref="L42" dT="2019-04-23T00:50:31.93" personId="{F0D9680D-4045-4A5A-8261-19ECDC96F108}" id="{F325075C-0CDA-4010-AE23-92657E778D29}">
    <text>FY19 Deficit is 38,814.41, to be paid with available funds (various).</text>
  </threadedComment>
  <threadedComment ref="K43" dT="2019-01-24T21:00:21.71" personId="{F0D9680D-4045-4A5A-8261-19ECDC96F108}" id="{9C1F3D8C-D16B-4994-B96E-30EF36984EC6}">
    <text>Historical deficits in other insurance and agency funds</text>
  </threadedComment>
  <threadedComment ref="I55" dT="2019-01-24T21:45:11.66" personId="{F0D9680D-4045-4A5A-8261-19ECDC96F108}" id="{4B5BE318-EF29-4985-8466-7D421C546CF0}">
    <text>$500k was technically transfered for the construction of a new Public Safety Complex. Further town meeting transactions are needed to modify the transfer.</text>
  </threadedComment>
  <threadedComment ref="A57" dT="2019-01-24T21:37:11.71" personId="{F0D9680D-4045-4A5A-8261-19ECDC96F108}" id="{7F38F6A5-8CCC-484B-8F6F-5B06A9127759}">
    <text>Stabilization Fund established in May of 2017 given the school lease agreement, with the first transfer being made from free cash in May of 2018.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D7BA-D329-4256-A52C-5E409E4542FC}">
  <sheetPr>
    <pageSetUpPr fitToPage="1"/>
  </sheetPr>
  <dimension ref="A1:P60"/>
  <sheetViews>
    <sheetView zoomScale="115" zoomScaleNormal="115" workbookViewId="0">
      <pane xSplit="1" ySplit="4" topLeftCell="E5" activePane="bottomRight" state="frozen"/>
      <selection pane="topRight" activeCell="B1" sqref="B1"/>
      <selection pane="bottomLeft" activeCell="A5" sqref="A5"/>
      <selection pane="bottomRight" activeCell="N58" sqref="N58"/>
    </sheetView>
  </sheetViews>
  <sheetFormatPr defaultColWidth="9.140625" defaultRowHeight="15" x14ac:dyDescent="0.25"/>
  <cols>
    <col min="1" max="1" width="53.7109375" style="180" bestFit="1" customWidth="1"/>
    <col min="2" max="3" width="14" style="181" bestFit="1" customWidth="1"/>
    <col min="4" max="5" width="15.28515625" style="181" bestFit="1" customWidth="1"/>
    <col min="6" max="7" width="18.7109375" style="181" hidden="1" customWidth="1"/>
    <col min="8" max="8" width="18.7109375" style="181" customWidth="1"/>
    <col min="9" max="10" width="18.7109375" style="181" hidden="1" customWidth="1"/>
    <col min="11" max="12" width="18.7109375" style="181" customWidth="1"/>
    <col min="13" max="13" width="15.28515625" style="180" bestFit="1" customWidth="1"/>
    <col min="14" max="14" width="12.5703125" style="180" customWidth="1"/>
    <col min="15" max="15" width="10.140625" style="180" customWidth="1"/>
    <col min="16" max="16384" width="9.140625" style="180"/>
  </cols>
  <sheetData>
    <row r="1" spans="1:16" ht="18.75" x14ac:dyDescent="0.25">
      <c r="A1" s="659" t="s">
        <v>440</v>
      </c>
      <c r="B1" s="659"/>
      <c r="C1" s="659"/>
      <c r="D1" s="659"/>
      <c r="E1" s="659"/>
      <c r="F1" s="659"/>
      <c r="G1" s="659"/>
      <c r="H1" s="659"/>
      <c r="I1" s="659"/>
      <c r="J1" s="284"/>
      <c r="K1" s="284"/>
      <c r="L1" s="284"/>
    </row>
    <row r="2" spans="1:16" x14ac:dyDescent="0.25">
      <c r="A2" s="660" t="s">
        <v>441</v>
      </c>
      <c r="B2" s="660"/>
      <c r="C2" s="660"/>
      <c r="D2" s="660"/>
      <c r="E2" s="660"/>
      <c r="F2" s="660"/>
      <c r="G2" s="660"/>
      <c r="H2" s="660"/>
      <c r="I2" s="660"/>
      <c r="J2" s="285"/>
      <c r="K2" s="285"/>
      <c r="L2" s="285"/>
    </row>
    <row r="3" spans="1:16" x14ac:dyDescent="0.25">
      <c r="A3" s="313" t="s">
        <v>1184</v>
      </c>
      <c r="C3" s="180"/>
      <c r="D3" s="180"/>
      <c r="F3" s="182"/>
      <c r="G3" s="180"/>
      <c r="H3" s="182"/>
      <c r="I3" s="182"/>
      <c r="J3" s="182"/>
      <c r="K3" s="182"/>
      <c r="L3" s="182"/>
    </row>
    <row r="4" spans="1:16" ht="26.1" customHeight="1" x14ac:dyDescent="0.25">
      <c r="B4" s="183" t="s">
        <v>442</v>
      </c>
      <c r="C4" s="184" t="s">
        <v>443</v>
      </c>
      <c r="D4" s="185" t="s">
        <v>444</v>
      </c>
      <c r="E4" s="186" t="s">
        <v>445</v>
      </c>
      <c r="F4" s="187" t="s">
        <v>446</v>
      </c>
      <c r="G4" s="188" t="s">
        <v>447</v>
      </c>
      <c r="H4" s="185" t="s">
        <v>448</v>
      </c>
      <c r="I4" s="189" t="s">
        <v>449</v>
      </c>
      <c r="J4" s="287" t="s">
        <v>519</v>
      </c>
      <c r="K4" s="186" t="s">
        <v>520</v>
      </c>
      <c r="L4" s="625" t="s">
        <v>1164</v>
      </c>
      <c r="M4" s="626" t="s">
        <v>1165</v>
      </c>
    </row>
    <row r="5" spans="1:16" ht="14.85" customHeight="1" x14ac:dyDescent="0.25">
      <c r="A5" s="190" t="s">
        <v>450</v>
      </c>
      <c r="B5" s="191"/>
      <c r="C5" s="191"/>
      <c r="D5" s="192"/>
      <c r="E5" s="193"/>
      <c r="F5" s="180"/>
      <c r="G5" s="180"/>
      <c r="H5" s="193"/>
      <c r="I5" s="180"/>
      <c r="J5" s="180"/>
      <c r="K5" s="192"/>
      <c r="L5" s="180"/>
    </row>
    <row r="6" spans="1:16" ht="14.85" customHeight="1" x14ac:dyDescent="0.25">
      <c r="A6" s="194" t="s">
        <v>451</v>
      </c>
      <c r="B6" s="195">
        <v>7601798</v>
      </c>
      <c r="C6" s="196">
        <v>7825344</v>
      </c>
      <c r="D6" s="197">
        <v>8043997</v>
      </c>
      <c r="E6" s="198">
        <v>8266237</v>
      </c>
      <c r="F6" s="199">
        <v>8498399</v>
      </c>
      <c r="G6" s="199">
        <v>8498399</v>
      </c>
      <c r="H6" s="200">
        <v>8498399</v>
      </c>
      <c r="I6" s="201">
        <v>8809942</v>
      </c>
      <c r="J6" s="201">
        <v>8809942</v>
      </c>
      <c r="K6" s="198">
        <v>8809942</v>
      </c>
      <c r="L6" s="199">
        <v>9157587</v>
      </c>
      <c r="M6" s="624">
        <v>9554494</v>
      </c>
    </row>
    <row r="7" spans="1:16" ht="14.85" customHeight="1" x14ac:dyDescent="0.25">
      <c r="A7" s="194" t="s">
        <v>452</v>
      </c>
      <c r="B7" s="195">
        <f>B6*0.025</f>
        <v>190044.95</v>
      </c>
      <c r="C7" s="196">
        <f t="shared" ref="C7:D7" si="0">C6*0.025</f>
        <v>195633.6</v>
      </c>
      <c r="D7" s="197">
        <f t="shared" si="0"/>
        <v>201099.92500000002</v>
      </c>
      <c r="E7" s="198">
        <f>E6*0.025</f>
        <v>206655.92500000002</v>
      </c>
      <c r="F7" s="199">
        <f t="shared" ref="F7:G7" si="1">F6*0.025</f>
        <v>212459.97500000001</v>
      </c>
      <c r="G7" s="199">
        <f t="shared" si="1"/>
        <v>212459.97500000001</v>
      </c>
      <c r="H7" s="200">
        <f>H6*0.025</f>
        <v>212459.97500000001</v>
      </c>
      <c r="I7" s="201">
        <f t="shared" ref="I7:J7" si="2">I6*0.025</f>
        <v>220248.55000000002</v>
      </c>
      <c r="J7" s="201">
        <f t="shared" si="2"/>
        <v>220248.55000000002</v>
      </c>
      <c r="K7" s="198">
        <f>K6*0.025</f>
        <v>220248.55000000002</v>
      </c>
      <c r="L7" s="199">
        <f t="shared" ref="L7" si="3">L6*0.025</f>
        <v>228939.67500000002</v>
      </c>
      <c r="M7" s="624">
        <v>238862.35</v>
      </c>
    </row>
    <row r="8" spans="1:16" ht="14.85" customHeight="1" x14ac:dyDescent="0.25">
      <c r="A8" s="202" t="s">
        <v>453</v>
      </c>
      <c r="B8" s="203">
        <v>33501</v>
      </c>
      <c r="C8" s="204">
        <v>23019</v>
      </c>
      <c r="D8" s="205">
        <v>21140</v>
      </c>
      <c r="E8" s="206">
        <v>25506</v>
      </c>
      <c r="F8" s="207">
        <v>20000</v>
      </c>
      <c r="G8" s="207">
        <v>20000</v>
      </c>
      <c r="H8" s="208">
        <v>99083</v>
      </c>
      <c r="I8" s="209">
        <v>40000</v>
      </c>
      <c r="J8" s="209">
        <v>40000</v>
      </c>
      <c r="K8" s="206">
        <v>127396</v>
      </c>
      <c r="L8" s="207">
        <v>167967</v>
      </c>
      <c r="M8" s="624">
        <v>60000</v>
      </c>
    </row>
    <row r="9" spans="1:16" ht="14.85" customHeight="1" thickBot="1" x14ac:dyDescent="0.3">
      <c r="A9" s="210" t="s">
        <v>454</v>
      </c>
      <c r="B9" s="211">
        <v>217629</v>
      </c>
      <c r="C9" s="212">
        <v>206296</v>
      </c>
      <c r="D9" s="213">
        <v>310016</v>
      </c>
      <c r="E9" s="214">
        <v>405837</v>
      </c>
      <c r="F9" s="215">
        <v>405837</v>
      </c>
      <c r="G9" s="215">
        <v>405837</v>
      </c>
      <c r="H9" s="216">
        <v>509745</v>
      </c>
      <c r="I9" s="217">
        <v>508100</v>
      </c>
      <c r="J9" s="217">
        <v>508100</v>
      </c>
      <c r="K9" s="214">
        <v>505352</v>
      </c>
      <c r="L9" s="215">
        <v>394422</v>
      </c>
      <c r="M9" s="627">
        <v>394422</v>
      </c>
    </row>
    <row r="10" spans="1:16" ht="14.85" customHeight="1" thickTop="1" x14ac:dyDescent="0.25">
      <c r="A10" s="218" t="s">
        <v>455</v>
      </c>
      <c r="B10" s="219">
        <f t="shared" ref="B10:H10" si="4">SUM(B6:B9)</f>
        <v>8042972.9500000002</v>
      </c>
      <c r="C10" s="219">
        <f t="shared" si="4"/>
        <v>8250292.5999999996</v>
      </c>
      <c r="D10" s="220">
        <f t="shared" si="4"/>
        <v>8576252.9250000007</v>
      </c>
      <c r="E10" s="221">
        <f t="shared" si="4"/>
        <v>8904235.9250000007</v>
      </c>
      <c r="F10" s="222">
        <f t="shared" si="4"/>
        <v>9136695.9749999996</v>
      </c>
      <c r="G10" s="222">
        <f t="shared" si="4"/>
        <v>9136695.9749999996</v>
      </c>
      <c r="H10" s="221">
        <f t="shared" si="4"/>
        <v>9319686.9749999996</v>
      </c>
      <c r="I10" s="222">
        <f>SUM(I6:I9)</f>
        <v>9578290.5500000007</v>
      </c>
      <c r="J10" s="222">
        <f>SUM(J6:J9)</f>
        <v>9578290.5500000007</v>
      </c>
      <c r="K10" s="221">
        <f>SUM(K6:K9)</f>
        <v>9662938.5500000007</v>
      </c>
      <c r="L10" s="222">
        <f>SUM(L6:L9)</f>
        <v>9948915.6750000007</v>
      </c>
      <c r="M10" s="635">
        <f>SUM(M6:M9)</f>
        <v>10247778.35</v>
      </c>
    </row>
    <row r="11" spans="1:16" ht="14.85" customHeight="1" x14ac:dyDescent="0.25">
      <c r="A11" s="223"/>
      <c r="B11" s="224"/>
      <c r="C11" s="224"/>
      <c r="D11" s="225"/>
      <c r="E11" s="225"/>
      <c r="F11" s="226"/>
      <c r="G11" s="226"/>
      <c r="H11" s="225"/>
      <c r="I11" s="226"/>
      <c r="J11" s="226"/>
      <c r="K11" s="225"/>
      <c r="L11" s="226"/>
      <c r="M11" s="639"/>
    </row>
    <row r="12" spans="1:16" ht="14.85" customHeight="1" x14ac:dyDescent="0.25">
      <c r="A12" s="227" t="s">
        <v>456</v>
      </c>
      <c r="B12" s="228">
        <v>7564383.2300000004</v>
      </c>
      <c r="C12" s="228">
        <v>7590735.4800000004</v>
      </c>
      <c r="D12" s="229">
        <v>7971831.71</v>
      </c>
      <c r="E12" s="229">
        <v>7957829.1100000003</v>
      </c>
      <c r="F12" s="230">
        <f>9552946.59-F28-F34-F45</f>
        <v>8211514.5899999999</v>
      </c>
      <c r="G12" s="230">
        <f>9552946.59-G28-G34-G45</f>
        <v>8291123.7699999996</v>
      </c>
      <c r="H12" s="229">
        <v>8490075.5899999999</v>
      </c>
      <c r="I12" s="230">
        <v>8494016.7300000004</v>
      </c>
      <c r="J12" s="230">
        <f>I12</f>
        <v>8494016.7300000004</v>
      </c>
      <c r="K12" s="229">
        <v>8674646.8300000001</v>
      </c>
      <c r="L12" s="230">
        <v>8865275.6799999997</v>
      </c>
      <c r="M12" s="638"/>
      <c r="N12" s="628"/>
      <c r="O12" s="628"/>
      <c r="P12" s="628"/>
    </row>
    <row r="13" spans="1:16" ht="14.85" customHeight="1" x14ac:dyDescent="0.25">
      <c r="A13" s="180" t="s">
        <v>537</v>
      </c>
      <c r="B13" s="231">
        <f t="shared" ref="B13:I13" si="5">B10-B12</f>
        <v>478589.71999999974</v>
      </c>
      <c r="C13" s="231">
        <f t="shared" si="5"/>
        <v>659557.11999999918</v>
      </c>
      <c r="D13" s="232">
        <f t="shared" si="5"/>
        <v>604421.21500000078</v>
      </c>
      <c r="E13" s="232">
        <f t="shared" si="5"/>
        <v>946406.81500000041</v>
      </c>
      <c r="F13" s="233">
        <f t="shared" si="5"/>
        <v>925181.38499999978</v>
      </c>
      <c r="G13" s="234">
        <f t="shared" si="5"/>
        <v>845572.20500000007</v>
      </c>
      <c r="H13" s="232">
        <f t="shared" si="5"/>
        <v>829611.38499999978</v>
      </c>
      <c r="I13" s="233">
        <f t="shared" si="5"/>
        <v>1084273.8200000003</v>
      </c>
      <c r="J13" s="234">
        <f t="shared" ref="J13:K13" si="6">J10-J12</f>
        <v>1084273.8200000003</v>
      </c>
      <c r="K13" s="232">
        <f t="shared" si="6"/>
        <v>988291.72000000067</v>
      </c>
      <c r="L13" s="233">
        <f>L10-L12</f>
        <v>1083639.995000001</v>
      </c>
      <c r="M13" s="233"/>
    </row>
    <row r="14" spans="1:16" ht="14.85" customHeight="1" x14ac:dyDescent="0.25">
      <c r="A14" s="180" t="s">
        <v>457</v>
      </c>
      <c r="B14" s="235">
        <f t="shared" ref="B14:I14" si="7">B13/B10</f>
        <v>5.9504081758723272E-2</v>
      </c>
      <c r="C14" s="235">
        <f t="shared" si="7"/>
        <v>7.9943482246920453E-2</v>
      </c>
      <c r="D14" s="236">
        <f t="shared" si="7"/>
        <v>7.0476141537068854E-2</v>
      </c>
      <c r="E14" s="236">
        <f t="shared" si="7"/>
        <v>0.10628725732017262</v>
      </c>
      <c r="F14" s="237">
        <f t="shared" si="7"/>
        <v>0.10125995081061016</v>
      </c>
      <c r="G14" s="238">
        <f t="shared" si="7"/>
        <v>9.2546825166741981E-2</v>
      </c>
      <c r="H14" s="236">
        <f t="shared" si="7"/>
        <v>8.9017086864121825E-2</v>
      </c>
      <c r="I14" s="237">
        <f t="shared" si="7"/>
        <v>0.11320118285616218</v>
      </c>
      <c r="J14" s="238">
        <f t="shared" ref="J14:M14" si="8">J13/J10</f>
        <v>0.11320118285616218</v>
      </c>
      <c r="K14" s="236">
        <f t="shared" si="8"/>
        <v>0.10227651918577094</v>
      </c>
      <c r="L14" s="236">
        <f t="shared" si="8"/>
        <v>0.10892041207294693</v>
      </c>
      <c r="M14" s="236">
        <f t="shared" si="8"/>
        <v>0</v>
      </c>
    </row>
    <row r="15" spans="1:16" ht="14.85" hidden="1" customHeight="1" x14ac:dyDescent="0.25">
      <c r="A15" s="180" t="s">
        <v>458</v>
      </c>
      <c r="B15" s="235"/>
      <c r="C15" s="235"/>
      <c r="D15" s="239">
        <f>447855714*0.025</f>
        <v>11196392.850000001</v>
      </c>
      <c r="E15" s="239">
        <f>447571941*0.025</f>
        <v>11189298.525</v>
      </c>
      <c r="F15" s="237"/>
      <c r="G15" s="238"/>
      <c r="H15" s="239">
        <f>491323819*0.025</f>
        <v>12283095.475000001</v>
      </c>
      <c r="I15" s="237"/>
      <c r="J15" s="237"/>
      <c r="K15" s="236" t="e">
        <f t="shared" ref="K15" si="9">K14/K11</f>
        <v>#DIV/0!</v>
      </c>
      <c r="L15" s="237"/>
    </row>
    <row r="16" spans="1:16" ht="14.85" customHeight="1" x14ac:dyDescent="0.25">
      <c r="B16" s="240"/>
      <c r="C16" s="240"/>
      <c r="D16" s="241"/>
      <c r="E16" s="241"/>
      <c r="H16" s="241"/>
      <c r="K16" s="236"/>
    </row>
    <row r="17" spans="1:14" ht="14.85" customHeight="1" x14ac:dyDescent="0.25">
      <c r="A17" s="190" t="s">
        <v>459</v>
      </c>
      <c r="B17" s="240"/>
      <c r="C17" s="240"/>
      <c r="D17" s="241"/>
      <c r="E17" s="242"/>
      <c r="H17" s="242"/>
      <c r="K17" s="236"/>
    </row>
    <row r="18" spans="1:14" ht="14.85" customHeight="1" x14ac:dyDescent="0.25">
      <c r="A18" s="243" t="s">
        <v>460</v>
      </c>
      <c r="B18" s="244">
        <v>611441.24</v>
      </c>
      <c r="C18" s="245">
        <v>571391.88</v>
      </c>
      <c r="D18" s="246">
        <v>605916.42000000004</v>
      </c>
      <c r="E18" s="247">
        <v>581352.21</v>
      </c>
      <c r="F18" s="248">
        <v>560000</v>
      </c>
      <c r="G18" s="248">
        <v>485803.82</v>
      </c>
      <c r="H18" s="249">
        <v>628004.73</v>
      </c>
      <c r="I18" s="250">
        <v>525000</v>
      </c>
      <c r="J18" s="250">
        <v>530556.11</v>
      </c>
      <c r="K18" s="247">
        <v>617471.64</v>
      </c>
      <c r="L18" s="629">
        <v>550000</v>
      </c>
      <c r="M18" s="624">
        <f>550000-50000</f>
        <v>500000</v>
      </c>
      <c r="N18" s="180" t="s">
        <v>1185</v>
      </c>
    </row>
    <row r="19" spans="1:14" ht="14.85" customHeight="1" x14ac:dyDescent="0.25">
      <c r="A19" s="243" t="s">
        <v>461</v>
      </c>
      <c r="B19" s="244">
        <v>37018.57</v>
      </c>
      <c r="C19" s="245">
        <v>60675.37</v>
      </c>
      <c r="D19" s="246">
        <v>45452.23</v>
      </c>
      <c r="E19" s="247">
        <v>43548.99</v>
      </c>
      <c r="F19" s="248">
        <v>25000</v>
      </c>
      <c r="G19" s="248">
        <v>25000</v>
      </c>
      <c r="H19" s="249">
        <v>37911.51</v>
      </c>
      <c r="I19" s="250">
        <v>25000</v>
      </c>
      <c r="J19" s="250">
        <v>25000</v>
      </c>
      <c r="K19" s="247">
        <v>58687.66</v>
      </c>
      <c r="L19" s="629">
        <v>30000</v>
      </c>
      <c r="M19" s="624">
        <f>30000-10000</f>
        <v>20000</v>
      </c>
      <c r="N19" s="180" t="s">
        <v>1186</v>
      </c>
    </row>
    <row r="20" spans="1:14" ht="14.85" customHeight="1" x14ac:dyDescent="0.25">
      <c r="A20" s="243" t="s">
        <v>462</v>
      </c>
      <c r="B20" s="244">
        <v>319560.07</v>
      </c>
      <c r="C20" s="245">
        <v>306965.46000000002</v>
      </c>
      <c r="D20" s="246">
        <v>308516.52</v>
      </c>
      <c r="E20" s="247">
        <v>308823.71000000002</v>
      </c>
      <c r="F20" s="248">
        <v>305000</v>
      </c>
      <c r="G20" s="248">
        <v>305000</v>
      </c>
      <c r="H20" s="249">
        <v>314722.05</v>
      </c>
      <c r="I20" s="250">
        <v>305000</v>
      </c>
      <c r="J20" s="250">
        <v>305000</v>
      </c>
      <c r="K20" s="247">
        <v>318490.64</v>
      </c>
      <c r="L20" s="629">
        <v>315000</v>
      </c>
      <c r="M20" s="624">
        <v>315000</v>
      </c>
    </row>
    <row r="21" spans="1:14" ht="14.85" customHeight="1" x14ac:dyDescent="0.25">
      <c r="A21" s="251" t="s">
        <v>463</v>
      </c>
      <c r="B21" s="244">
        <v>72162.820000000007</v>
      </c>
      <c r="C21" s="245">
        <v>54916.99</v>
      </c>
      <c r="D21" s="246">
        <v>62149.919999999998</v>
      </c>
      <c r="E21" s="247">
        <v>60157.58</v>
      </c>
      <c r="F21" s="248">
        <v>34000</v>
      </c>
      <c r="G21" s="248">
        <v>34000</v>
      </c>
      <c r="H21" s="249">
        <v>74173.61</v>
      </c>
      <c r="I21" s="250">
        <v>50000</v>
      </c>
      <c r="J21" s="250">
        <v>50000</v>
      </c>
      <c r="K21" s="247">
        <v>86452.36</v>
      </c>
      <c r="L21" s="629">
        <v>50000</v>
      </c>
      <c r="M21" s="624">
        <f>50000-10000</f>
        <v>40000</v>
      </c>
      <c r="N21" s="180" t="s">
        <v>1186</v>
      </c>
    </row>
    <row r="22" spans="1:14" ht="14.85" customHeight="1" x14ac:dyDescent="0.25">
      <c r="A22" s="243" t="s">
        <v>464</v>
      </c>
      <c r="B22" s="244">
        <v>2419</v>
      </c>
      <c r="C22" s="245">
        <v>3926.55</v>
      </c>
      <c r="D22" s="246">
        <v>5497.7</v>
      </c>
      <c r="E22" s="247">
        <v>3055</v>
      </c>
      <c r="F22" s="248">
        <v>2000</v>
      </c>
      <c r="G22" s="248">
        <v>2000</v>
      </c>
      <c r="H22" s="249">
        <v>3780.14</v>
      </c>
      <c r="I22" s="250">
        <v>2000</v>
      </c>
      <c r="J22" s="250">
        <v>2000</v>
      </c>
      <c r="K22" s="247">
        <v>3432.5</v>
      </c>
      <c r="L22" s="629">
        <v>2000</v>
      </c>
      <c r="M22" s="624">
        <v>2000</v>
      </c>
    </row>
    <row r="23" spans="1:14" ht="14.85" customHeight="1" x14ac:dyDescent="0.25">
      <c r="A23" s="243" t="s">
        <v>465</v>
      </c>
      <c r="B23" s="244">
        <v>3250</v>
      </c>
      <c r="C23" s="245">
        <v>6000</v>
      </c>
      <c r="D23" s="246">
        <v>6000</v>
      </c>
      <c r="E23" s="247">
        <v>6000</v>
      </c>
      <c r="F23" s="248">
        <v>3250</v>
      </c>
      <c r="G23" s="248">
        <v>3250</v>
      </c>
      <c r="H23" s="249">
        <v>5100</v>
      </c>
      <c r="I23" s="250">
        <v>3250</v>
      </c>
      <c r="J23" s="250">
        <v>3250</v>
      </c>
      <c r="K23" s="247">
        <v>5100</v>
      </c>
      <c r="L23" s="629">
        <v>4000</v>
      </c>
      <c r="M23" s="624">
        <v>4000</v>
      </c>
    </row>
    <row r="24" spans="1:14" ht="14.85" customHeight="1" x14ac:dyDescent="0.25">
      <c r="A24" s="243" t="s">
        <v>466</v>
      </c>
      <c r="B24" s="244">
        <v>20025</v>
      </c>
      <c r="C24" s="245">
        <v>19939.5</v>
      </c>
      <c r="D24" s="246">
        <v>10238.450000000001</v>
      </c>
      <c r="E24" s="247">
        <v>8272.5</v>
      </c>
      <c r="F24" s="248">
        <v>10000</v>
      </c>
      <c r="G24" s="248">
        <v>6500</v>
      </c>
      <c r="H24" s="249">
        <v>11121.05</v>
      </c>
      <c r="I24" s="250">
        <v>5000</v>
      </c>
      <c r="J24" s="250">
        <v>9800</v>
      </c>
      <c r="K24" s="247">
        <v>8068.4</v>
      </c>
      <c r="L24" s="629">
        <v>6000</v>
      </c>
      <c r="M24" s="624">
        <v>6000</v>
      </c>
    </row>
    <row r="25" spans="1:14" ht="14.85" customHeight="1" x14ac:dyDescent="0.25">
      <c r="A25" s="243" t="s">
        <v>467</v>
      </c>
      <c r="B25" s="244">
        <v>5662.89</v>
      </c>
      <c r="C25" s="245">
        <v>5226.68</v>
      </c>
      <c r="D25" s="246">
        <v>5688.99</v>
      </c>
      <c r="E25" s="247">
        <v>3328.77</v>
      </c>
      <c r="F25" s="248">
        <v>5000</v>
      </c>
      <c r="G25" s="248">
        <v>3000</v>
      </c>
      <c r="H25" s="249">
        <v>2877.08</v>
      </c>
      <c r="I25" s="250">
        <v>3000</v>
      </c>
      <c r="J25" s="250">
        <v>3000</v>
      </c>
      <c r="K25" s="247">
        <v>18929.52</v>
      </c>
      <c r="L25" s="629">
        <v>12000</v>
      </c>
      <c r="M25" s="624">
        <v>9000</v>
      </c>
      <c r="N25" s="180" t="s">
        <v>1187</v>
      </c>
    </row>
    <row r="26" spans="1:14" ht="14.85" customHeight="1" x14ac:dyDescent="0.25">
      <c r="A26" s="243" t="s">
        <v>468</v>
      </c>
      <c r="B26" s="244">
        <v>6879.59</v>
      </c>
      <c r="C26" s="245">
        <v>11242.96</v>
      </c>
      <c r="D26" s="246">
        <v>36539.03</v>
      </c>
      <c r="E26" s="247">
        <v>8257.0499999999993</v>
      </c>
      <c r="F26" s="248">
        <v>5000</v>
      </c>
      <c r="G26" s="248">
        <v>5000</v>
      </c>
      <c r="H26" s="249">
        <v>12048.27</v>
      </c>
      <c r="I26" s="250">
        <v>5000</v>
      </c>
      <c r="J26" s="250">
        <v>5000</v>
      </c>
      <c r="K26" s="247">
        <v>12007.68</v>
      </c>
      <c r="L26" s="629">
        <v>10000</v>
      </c>
      <c r="M26" s="624">
        <v>10000</v>
      </c>
    </row>
    <row r="27" spans="1:14" ht="14.85" customHeight="1" thickBot="1" x14ac:dyDescent="0.3">
      <c r="A27" s="252" t="s">
        <v>469</v>
      </c>
      <c r="B27" s="253">
        <v>12822.16</v>
      </c>
      <c r="C27" s="254">
        <v>0</v>
      </c>
      <c r="D27" s="255">
        <v>0</v>
      </c>
      <c r="E27" s="256">
        <v>0</v>
      </c>
      <c r="F27" s="257">
        <v>0</v>
      </c>
      <c r="G27" s="257">
        <v>0</v>
      </c>
      <c r="H27" s="258">
        <v>0</v>
      </c>
      <c r="I27" s="259">
        <v>0</v>
      </c>
      <c r="J27" s="259">
        <v>0</v>
      </c>
      <c r="K27" s="256">
        <v>22616.38</v>
      </c>
      <c r="L27" s="630">
        <v>0</v>
      </c>
      <c r="M27" s="633"/>
    </row>
    <row r="28" spans="1:14" ht="14.85" customHeight="1" thickTop="1" x14ac:dyDescent="0.25">
      <c r="A28" s="260" t="s">
        <v>470</v>
      </c>
      <c r="B28" s="219">
        <f t="shared" ref="B28:F28" si="10">SUM(B18:B27)</f>
        <v>1091241.3399999999</v>
      </c>
      <c r="C28" s="219">
        <f t="shared" si="10"/>
        <v>1040285.39</v>
      </c>
      <c r="D28" s="220">
        <f t="shared" si="10"/>
        <v>1085999.26</v>
      </c>
      <c r="E28" s="221">
        <f t="shared" si="10"/>
        <v>1022795.8099999999</v>
      </c>
      <c r="F28" s="220">
        <f t="shared" si="10"/>
        <v>949250</v>
      </c>
      <c r="G28" s="220">
        <f>SUM(G18:G27)</f>
        <v>869553.82000000007</v>
      </c>
      <c r="H28" s="220">
        <f t="shared" ref="H28:I28" si="11">SUM(H18:H27)</f>
        <v>1089738.4400000002</v>
      </c>
      <c r="I28" s="220">
        <f t="shared" si="11"/>
        <v>923250</v>
      </c>
      <c r="J28" s="220">
        <f t="shared" ref="J28:K28" si="12">SUM(J18:J27)</f>
        <v>933606.11</v>
      </c>
      <c r="K28" s="220">
        <f t="shared" si="12"/>
        <v>1151256.7799999998</v>
      </c>
      <c r="L28" s="631">
        <f t="shared" ref="L28" si="13">SUM(L18:L27)</f>
        <v>979000</v>
      </c>
      <c r="M28" s="632">
        <f>SUM(M18:M27)</f>
        <v>906000</v>
      </c>
    </row>
    <row r="29" spans="1:14" ht="14.85" customHeight="1" x14ac:dyDescent="0.25">
      <c r="B29" s="191"/>
      <c r="C29" s="191"/>
      <c r="D29" s="192"/>
      <c r="E29" s="192"/>
      <c r="F29" s="180"/>
      <c r="G29" s="180"/>
      <c r="H29" s="192"/>
      <c r="I29" s="180"/>
      <c r="J29" s="180"/>
      <c r="K29" s="192"/>
      <c r="L29" s="180"/>
    </row>
    <row r="30" spans="1:14" ht="14.85" customHeight="1" x14ac:dyDescent="0.25">
      <c r="A30" s="190" t="s">
        <v>471</v>
      </c>
      <c r="B30" s="240"/>
      <c r="C30" s="240"/>
      <c r="D30" s="241"/>
      <c r="E30" s="242"/>
      <c r="H30" s="242"/>
      <c r="K30" s="241"/>
    </row>
    <row r="31" spans="1:14" ht="14.85" customHeight="1" x14ac:dyDescent="0.25">
      <c r="A31" s="243" t="s">
        <v>472</v>
      </c>
      <c r="B31" s="244">
        <v>438090</v>
      </c>
      <c r="C31" s="245">
        <v>455963</v>
      </c>
      <c r="D31" s="246">
        <v>468776</v>
      </c>
      <c r="E31" s="247">
        <v>482960</v>
      </c>
      <c r="F31" s="248">
        <v>492781</v>
      </c>
      <c r="G31" s="248">
        <v>492868</v>
      </c>
      <c r="H31" s="249">
        <v>492868</v>
      </c>
      <c r="I31" s="250">
        <v>508365</v>
      </c>
      <c r="J31" s="250">
        <v>508365</v>
      </c>
      <c r="K31" s="247">
        <v>508698</v>
      </c>
      <c r="L31" s="248">
        <v>534619</v>
      </c>
      <c r="M31" s="634">
        <f>(544284*0.8)</f>
        <v>435427.2</v>
      </c>
      <c r="N31" s="180" t="s">
        <v>1188</v>
      </c>
    </row>
    <row r="32" spans="1:14" ht="14.85" customHeight="1" x14ac:dyDescent="0.25">
      <c r="A32" s="243" t="s">
        <v>473</v>
      </c>
      <c r="B32" s="244">
        <v>-3093</v>
      </c>
      <c r="C32" s="245">
        <v>-3972</v>
      </c>
      <c r="D32" s="246">
        <f>-3922</f>
        <v>-3922</v>
      </c>
      <c r="E32" s="247">
        <v>-4085</v>
      </c>
      <c r="F32" s="248">
        <v>-4179</v>
      </c>
      <c r="G32" s="248">
        <v>-4179</v>
      </c>
      <c r="H32" s="249">
        <f>-4179</f>
        <v>-4179</v>
      </c>
      <c r="I32" s="250">
        <v>-4193</v>
      </c>
      <c r="J32" s="250">
        <v>-4193</v>
      </c>
      <c r="K32" s="247">
        <v>-4204</v>
      </c>
      <c r="L32" s="629">
        <v>-4545</v>
      </c>
      <c r="M32" s="624">
        <v>-4747</v>
      </c>
    </row>
    <row r="33" spans="1:13" ht="14.85" customHeight="1" thickBot="1" x14ac:dyDescent="0.3">
      <c r="A33" s="252" t="s">
        <v>474</v>
      </c>
      <c r="B33" s="253">
        <v>-24381</v>
      </c>
      <c r="C33" s="254">
        <v>-24407</v>
      </c>
      <c r="D33" s="255">
        <f>-24536</f>
        <v>-24536</v>
      </c>
      <c r="E33" s="256">
        <v>-24703</v>
      </c>
      <c r="F33" s="257">
        <f>-26420</f>
        <v>-26420</v>
      </c>
      <c r="G33" s="257">
        <f>-26420</f>
        <v>-26420</v>
      </c>
      <c r="H33" s="258">
        <f>-26420</f>
        <v>-26420</v>
      </c>
      <c r="I33" s="259">
        <v>-26812</v>
      </c>
      <c r="J33" s="259">
        <v>-26812</v>
      </c>
      <c r="K33" s="256">
        <v>-26812</v>
      </c>
      <c r="L33" s="257">
        <f>-26922</f>
        <v>-26922</v>
      </c>
      <c r="M33" s="627">
        <v>-27407</v>
      </c>
    </row>
    <row r="34" spans="1:13" ht="14.85" customHeight="1" thickTop="1" x14ac:dyDescent="0.25">
      <c r="A34" s="260" t="s">
        <v>475</v>
      </c>
      <c r="B34" s="219">
        <f t="shared" ref="B34:E34" si="14">SUM(B31:B33)</f>
        <v>410616</v>
      </c>
      <c r="C34" s="219">
        <f t="shared" si="14"/>
        <v>427584</v>
      </c>
      <c r="D34" s="220">
        <f t="shared" si="14"/>
        <v>440318</v>
      </c>
      <c r="E34" s="221">
        <f t="shared" si="14"/>
        <v>454172</v>
      </c>
      <c r="F34" s="222">
        <f>SUM(F31:F33)</f>
        <v>462182</v>
      </c>
      <c r="G34" s="222">
        <f>SUM(G31:G33)</f>
        <v>462269</v>
      </c>
      <c r="H34" s="221">
        <f t="shared" ref="H34" si="15">SUM(H31:H33)</f>
        <v>462269</v>
      </c>
      <c r="I34" s="222">
        <f>SUM(I31:I33)</f>
        <v>477360</v>
      </c>
      <c r="J34" s="222">
        <f>SUM(J31:J33)</f>
        <v>477360</v>
      </c>
      <c r="K34" s="221">
        <f>SUM(K31:K33)</f>
        <v>477682</v>
      </c>
      <c r="L34" s="222">
        <f>SUM(L31:L33)</f>
        <v>503152</v>
      </c>
      <c r="M34" s="222">
        <f>SUM(M31:M33)</f>
        <v>403273.2</v>
      </c>
    </row>
    <row r="35" spans="1:13" ht="14.85" customHeight="1" x14ac:dyDescent="0.25">
      <c r="B35" s="240"/>
      <c r="C35" s="240"/>
      <c r="D35" s="241"/>
      <c r="E35" s="241"/>
      <c r="H35" s="241"/>
      <c r="K35" s="241"/>
    </row>
    <row r="36" spans="1:13" ht="14.85" customHeight="1" x14ac:dyDescent="0.25">
      <c r="A36" s="190" t="s">
        <v>476</v>
      </c>
      <c r="B36" s="240"/>
      <c r="C36" s="240"/>
      <c r="D36" s="241"/>
      <c r="E36" s="242"/>
      <c r="H36" s="242"/>
      <c r="K36" s="241"/>
    </row>
    <row r="37" spans="1:13" ht="14.85" customHeight="1" x14ac:dyDescent="0.25">
      <c r="A37" s="243" t="s">
        <v>477</v>
      </c>
      <c r="B37" s="261">
        <v>25870</v>
      </c>
      <c r="C37" s="262">
        <v>25870</v>
      </c>
      <c r="D37" s="263">
        <v>0</v>
      </c>
      <c r="E37" s="247">
        <v>0</v>
      </c>
      <c r="F37" s="248">
        <v>0</v>
      </c>
      <c r="G37" s="248">
        <v>0</v>
      </c>
      <c r="H37" s="249">
        <v>0</v>
      </c>
      <c r="I37" s="250">
        <v>0</v>
      </c>
      <c r="J37" s="250">
        <v>0</v>
      </c>
      <c r="K37" s="247">
        <v>0</v>
      </c>
      <c r="L37" s="248"/>
    </row>
    <row r="38" spans="1:13" ht="14.85" customHeight="1" x14ac:dyDescent="0.25">
      <c r="A38" s="260" t="s">
        <v>478</v>
      </c>
      <c r="B38" s="219">
        <f t="shared" ref="B38:I38" si="16">SUM(B37:B37)</f>
        <v>25870</v>
      </c>
      <c r="C38" s="219">
        <f t="shared" si="16"/>
        <v>25870</v>
      </c>
      <c r="D38" s="220">
        <f t="shared" si="16"/>
        <v>0</v>
      </c>
      <c r="E38" s="264">
        <f t="shared" si="16"/>
        <v>0</v>
      </c>
      <c r="F38" s="222">
        <f t="shared" si="16"/>
        <v>0</v>
      </c>
      <c r="G38" s="222">
        <f t="shared" si="16"/>
        <v>0</v>
      </c>
      <c r="H38" s="264">
        <f t="shared" si="16"/>
        <v>0</v>
      </c>
      <c r="I38" s="222">
        <f t="shared" si="16"/>
        <v>0</v>
      </c>
      <c r="J38" s="222">
        <f t="shared" ref="J38:L38" si="17">SUM(J37:J37)</f>
        <v>0</v>
      </c>
      <c r="K38" s="221">
        <f t="shared" si="17"/>
        <v>0</v>
      </c>
      <c r="L38" s="222">
        <f t="shared" si="17"/>
        <v>0</v>
      </c>
    </row>
    <row r="39" spans="1:13" ht="14.85" customHeight="1" x14ac:dyDescent="0.25">
      <c r="B39" s="240"/>
      <c r="C39" s="240"/>
      <c r="D39" s="241"/>
      <c r="E39" s="241"/>
      <c r="H39" s="241"/>
      <c r="K39" s="241"/>
    </row>
    <row r="40" spans="1:13" ht="14.85" customHeight="1" x14ac:dyDescent="0.25">
      <c r="A40" s="190" t="s">
        <v>479</v>
      </c>
      <c r="B40" s="240"/>
      <c r="C40" s="240"/>
      <c r="D40" s="241"/>
      <c r="E40" s="242"/>
      <c r="H40" s="242"/>
      <c r="K40" s="241"/>
    </row>
    <row r="41" spans="1:13" ht="14.85" customHeight="1" x14ac:dyDescent="0.25">
      <c r="A41" s="243" t="s">
        <v>521</v>
      </c>
      <c r="B41" s="244">
        <v>0</v>
      </c>
      <c r="C41" s="245">
        <v>0</v>
      </c>
      <c r="D41" s="246">
        <v>0</v>
      </c>
      <c r="E41" s="247">
        <v>0</v>
      </c>
      <c r="F41" s="248"/>
      <c r="G41" s="248"/>
      <c r="H41" s="249"/>
      <c r="I41" s="250">
        <v>0</v>
      </c>
      <c r="J41" s="250"/>
      <c r="K41" s="247">
        <v>-3000</v>
      </c>
      <c r="L41" s="421">
        <v>-100000</v>
      </c>
      <c r="M41" s="247"/>
    </row>
    <row r="42" spans="1:13" ht="14.85" customHeight="1" x14ac:dyDescent="0.25">
      <c r="A42" s="243" t="s">
        <v>480</v>
      </c>
      <c r="B42" s="244">
        <v>0</v>
      </c>
      <c r="C42" s="245">
        <v>-30389</v>
      </c>
      <c r="D42" s="246">
        <v>0</v>
      </c>
      <c r="E42" s="247">
        <v>-1145</v>
      </c>
      <c r="F42" s="248"/>
      <c r="G42" s="248"/>
      <c r="H42" s="249">
        <v>0</v>
      </c>
      <c r="I42" s="250">
        <v>0</v>
      </c>
      <c r="J42" s="250">
        <v>0</v>
      </c>
      <c r="K42" s="247">
        <v>0</v>
      </c>
      <c r="L42" s="248">
        <v>0</v>
      </c>
      <c r="M42" s="247">
        <v>-42619.65</v>
      </c>
    </row>
    <row r="43" spans="1:13" ht="14.85" customHeight="1" x14ac:dyDescent="0.25">
      <c r="A43" s="243" t="s">
        <v>481</v>
      </c>
      <c r="B43" s="244">
        <v>0</v>
      </c>
      <c r="C43" s="245">
        <v>0</v>
      </c>
      <c r="D43" s="246">
        <v>0</v>
      </c>
      <c r="E43" s="247">
        <v>0</v>
      </c>
      <c r="F43" s="248"/>
      <c r="G43" s="248"/>
      <c r="H43" s="249">
        <f>-9806.89</f>
        <v>-9806.89</v>
      </c>
      <c r="I43" s="250"/>
      <c r="J43" s="250">
        <f>-7164.51</f>
        <v>-7164.51</v>
      </c>
      <c r="K43" s="250">
        <f>-7164.51</f>
        <v>-7164.51</v>
      </c>
      <c r="L43" s="248">
        <v>0</v>
      </c>
      <c r="M43" s="247"/>
    </row>
    <row r="44" spans="1:13" ht="14.85" customHeight="1" x14ac:dyDescent="0.25">
      <c r="A44" s="243" t="s">
        <v>482</v>
      </c>
      <c r="B44" s="244">
        <v>-37694.699999999997</v>
      </c>
      <c r="C44" s="245">
        <v>-115.14</v>
      </c>
      <c r="D44" s="246">
        <v>-3510.62</v>
      </c>
      <c r="E44" s="247">
        <v>0</v>
      </c>
      <c r="F44" s="248">
        <v>0</v>
      </c>
      <c r="G44" s="248">
        <v>0</v>
      </c>
      <c r="H44" s="249">
        <v>0</v>
      </c>
      <c r="I44" s="250">
        <v>0</v>
      </c>
      <c r="J44" s="250">
        <v>0</v>
      </c>
      <c r="K44" s="247">
        <v>0</v>
      </c>
      <c r="L44" s="248">
        <v>0</v>
      </c>
      <c r="M44" s="247"/>
    </row>
    <row r="45" spans="1:13" ht="14.85" customHeight="1" thickBot="1" x14ac:dyDescent="0.3">
      <c r="A45" s="252" t="s">
        <v>483</v>
      </c>
      <c r="B45" s="253">
        <v>-43426.61</v>
      </c>
      <c r="C45" s="254">
        <v>-75899.34</v>
      </c>
      <c r="D45" s="255">
        <v>-78552.09</v>
      </c>
      <c r="E45" s="256">
        <v>-68884.11</v>
      </c>
      <c r="F45" s="257">
        <v>-70000</v>
      </c>
      <c r="G45" s="257">
        <v>-70000</v>
      </c>
      <c r="H45" s="258">
        <f>-249167.59</f>
        <v>-249167.59</v>
      </c>
      <c r="I45" s="259">
        <v>0</v>
      </c>
      <c r="J45" s="259">
        <v>0</v>
      </c>
      <c r="K45" s="256">
        <v>0</v>
      </c>
      <c r="L45" s="257">
        <v>-28000</v>
      </c>
      <c r="M45" s="247">
        <v>-28000</v>
      </c>
    </row>
    <row r="46" spans="1:13" ht="14.85" customHeight="1" thickTop="1" x14ac:dyDescent="0.25">
      <c r="A46" s="260" t="s">
        <v>484</v>
      </c>
      <c r="B46" s="219">
        <f t="shared" ref="B46:H46" si="18">SUM(B41:B45)</f>
        <v>-81121.31</v>
      </c>
      <c r="C46" s="219">
        <f t="shared" si="18"/>
        <v>-106403.48</v>
      </c>
      <c r="D46" s="220">
        <f t="shared" si="18"/>
        <v>-82062.709999999992</v>
      </c>
      <c r="E46" s="221">
        <f t="shared" si="18"/>
        <v>-70029.11</v>
      </c>
      <c r="F46" s="222">
        <f t="shared" si="18"/>
        <v>-70000</v>
      </c>
      <c r="G46" s="222">
        <f t="shared" si="18"/>
        <v>-70000</v>
      </c>
      <c r="H46" s="221">
        <f t="shared" si="18"/>
        <v>-258974.47999999998</v>
      </c>
      <c r="I46" s="222">
        <f>SUM(I41:I45)</f>
        <v>0</v>
      </c>
      <c r="J46" s="222">
        <f>SUM(J41:J45)</f>
        <v>-7164.51</v>
      </c>
      <c r="K46" s="221">
        <f>SUM(K41:K45)</f>
        <v>-10164.51</v>
      </c>
      <c r="L46" s="222">
        <f t="shared" ref="L46:M46" si="19">SUM(L41:L45)</f>
        <v>-128000</v>
      </c>
      <c r="M46" s="222">
        <f t="shared" si="19"/>
        <v>-70619.649999999994</v>
      </c>
    </row>
    <row r="47" spans="1:13" ht="14.85" customHeight="1" x14ac:dyDescent="0.25">
      <c r="B47" s="240"/>
      <c r="C47" s="240"/>
      <c r="D47" s="241"/>
      <c r="E47" s="241"/>
      <c r="H47" s="241"/>
      <c r="K47" s="241"/>
    </row>
    <row r="48" spans="1:13" s="268" customFormat="1" ht="14.85" customHeight="1" x14ac:dyDescent="0.25">
      <c r="A48" s="265" t="s">
        <v>485</v>
      </c>
      <c r="B48" s="266">
        <f t="shared" ref="B48:H48" si="20">B46+B38+B34+B28+B10</f>
        <v>9489578.9800000004</v>
      </c>
      <c r="C48" s="266">
        <f t="shared" si="20"/>
        <v>9637628.5099999998</v>
      </c>
      <c r="D48" s="267">
        <f t="shared" si="20"/>
        <v>10020507.475000001</v>
      </c>
      <c r="E48" s="267">
        <f t="shared" si="20"/>
        <v>10311174.625</v>
      </c>
      <c r="F48" s="265">
        <f t="shared" si="20"/>
        <v>10478127.975</v>
      </c>
      <c r="G48" s="265">
        <f t="shared" si="20"/>
        <v>10398518.795</v>
      </c>
      <c r="H48" s="267">
        <f t="shared" si="20"/>
        <v>10612719.935000001</v>
      </c>
      <c r="I48" s="265">
        <f>I46+I38+I34+I28+I10</f>
        <v>10978900.550000001</v>
      </c>
      <c r="J48" s="265">
        <f>J46+J38+J34+J28+J10</f>
        <v>10982092.15</v>
      </c>
      <c r="K48" s="267">
        <f>K46+K38+K34+K28+K10</f>
        <v>11281712.82</v>
      </c>
      <c r="L48" s="265">
        <f>L46+L38+L34+L28+L10</f>
        <v>11303067.675000001</v>
      </c>
      <c r="M48" s="265">
        <f>M46+M38+M34+M28+M10</f>
        <v>11486431.9</v>
      </c>
    </row>
    <row r="49" spans="1:14" ht="14.85" customHeight="1" x14ac:dyDescent="0.25">
      <c r="A49" s="180" t="s">
        <v>486</v>
      </c>
      <c r="B49" s="191"/>
      <c r="C49" s="269">
        <f>C48-B48</f>
        <v>148049.52999999933</v>
      </c>
      <c r="D49" s="270">
        <f>D48-C48</f>
        <v>382878.96500000171</v>
      </c>
      <c r="E49" s="270">
        <f>E48-D48</f>
        <v>290667.14999999851</v>
      </c>
      <c r="F49" s="268">
        <f>F48-E48</f>
        <v>166953.34999999963</v>
      </c>
      <c r="G49" s="268">
        <f>G48-E48</f>
        <v>87344.169999999925</v>
      </c>
      <c r="H49" s="270"/>
      <c r="I49" s="268">
        <f>I48-G48</f>
        <v>580381.75500000082</v>
      </c>
      <c r="J49" s="268">
        <f>J48-H48</f>
        <v>369372.21499999985</v>
      </c>
      <c r="K49" s="270">
        <f>K48-I48</f>
        <v>302812.26999999955</v>
      </c>
      <c r="L49" s="268">
        <f>L48-K48</f>
        <v>21354.855000000447</v>
      </c>
      <c r="M49" s="268">
        <f>M48-L48</f>
        <v>183364.22499999963</v>
      </c>
    </row>
    <row r="50" spans="1:14" ht="14.85" customHeight="1" x14ac:dyDescent="0.25">
      <c r="A50" s="180" t="s">
        <v>487</v>
      </c>
      <c r="B50" s="271"/>
      <c r="C50" s="272">
        <f>C49/B48</f>
        <v>1.5601274862881149E-2</v>
      </c>
      <c r="D50" s="273">
        <f>D49/C48</f>
        <v>3.9727508131562304E-2</v>
      </c>
      <c r="E50" s="273">
        <f>E49/D48</f>
        <v>2.9007228498674261E-2</v>
      </c>
      <c r="F50" s="274">
        <f>F49/E48</f>
        <v>1.6191496708358736E-2</v>
      </c>
      <c r="G50" s="274">
        <f t="shared" ref="G50:K50" si="21">G49/E48</f>
        <v>8.4708263778434378E-3</v>
      </c>
      <c r="H50" s="273"/>
      <c r="I50" s="274">
        <f t="shared" si="21"/>
        <v>5.5813887193151994E-2</v>
      </c>
      <c r="J50" s="274">
        <f t="shared" si="21"/>
        <v>3.480466998679918E-2</v>
      </c>
      <c r="K50" s="273">
        <f t="shared" si="21"/>
        <v>2.7581292737003573E-2</v>
      </c>
      <c r="L50" s="274">
        <f>L49/K48</f>
        <v>1.8928734794722815E-3</v>
      </c>
      <c r="M50" s="274">
        <f>M49/L48</f>
        <v>1.622251854738184E-2</v>
      </c>
    </row>
    <row r="51" spans="1:14" ht="14.85" customHeight="1" x14ac:dyDescent="0.25">
      <c r="B51" s="191"/>
      <c r="C51" s="191"/>
      <c r="D51" s="192"/>
      <c r="E51" s="192"/>
      <c r="F51" s="180"/>
      <c r="G51" s="180"/>
      <c r="H51" s="192"/>
      <c r="I51" s="180"/>
      <c r="J51" s="180"/>
      <c r="K51" s="192"/>
      <c r="L51" s="180"/>
    </row>
    <row r="52" spans="1:14" ht="14.85" customHeight="1" x14ac:dyDescent="0.25">
      <c r="A52" s="190" t="s">
        <v>488</v>
      </c>
      <c r="B52" s="240"/>
      <c r="C52" s="240"/>
      <c r="D52" s="241"/>
      <c r="E52" s="241"/>
      <c r="H52" s="241"/>
      <c r="K52" s="241"/>
    </row>
    <row r="53" spans="1:14" ht="14.85" customHeight="1" x14ac:dyDescent="0.25">
      <c r="A53" s="243" t="s">
        <v>489</v>
      </c>
      <c r="B53" s="244">
        <v>638323</v>
      </c>
      <c r="C53" s="245">
        <v>683879</v>
      </c>
      <c r="D53" s="246">
        <v>350664</v>
      </c>
      <c r="E53" s="247">
        <v>848721</v>
      </c>
      <c r="F53" s="248">
        <v>610444.27</v>
      </c>
      <c r="G53" s="248">
        <v>610444.27</v>
      </c>
      <c r="H53" s="249">
        <v>610444.27</v>
      </c>
      <c r="I53" s="250">
        <v>411820</v>
      </c>
      <c r="J53" s="250">
        <v>411820</v>
      </c>
      <c r="K53" s="247">
        <v>446138</v>
      </c>
      <c r="L53" s="623">
        <v>339471</v>
      </c>
      <c r="M53" s="624"/>
    </row>
    <row r="54" spans="1:14" ht="14.85" customHeight="1" x14ac:dyDescent="0.25">
      <c r="A54" s="243" t="s">
        <v>490</v>
      </c>
      <c r="B54" s="244">
        <v>234617.75</v>
      </c>
      <c r="C54" s="245">
        <v>260032.26</v>
      </c>
      <c r="D54" s="246">
        <v>295629.73</v>
      </c>
      <c r="E54" s="247">
        <v>331218.12</v>
      </c>
      <c r="F54" s="248">
        <v>331496.57</v>
      </c>
      <c r="G54" s="248">
        <v>331496.57</v>
      </c>
      <c r="H54" s="249">
        <v>384727.84</v>
      </c>
      <c r="I54" s="250">
        <v>382216.59</v>
      </c>
      <c r="J54" s="250">
        <v>383107.4</v>
      </c>
      <c r="K54" s="275"/>
      <c r="L54" s="276">
        <v>382216.59</v>
      </c>
      <c r="M54" s="624">
        <v>442085.25</v>
      </c>
    </row>
    <row r="55" spans="1:14" ht="14.85" customHeight="1" x14ac:dyDescent="0.25">
      <c r="A55" s="243" t="s">
        <v>491</v>
      </c>
      <c r="B55" s="244">
        <v>569567.1</v>
      </c>
      <c r="C55" s="245">
        <v>573387.66</v>
      </c>
      <c r="D55" s="246">
        <v>578214.41</v>
      </c>
      <c r="E55" s="247">
        <v>582956.57999999996</v>
      </c>
      <c r="F55" s="248">
        <v>585523.17000000004</v>
      </c>
      <c r="G55" s="248">
        <v>585523.17000000004</v>
      </c>
      <c r="H55" s="249">
        <v>590326.13</v>
      </c>
      <c r="I55" s="250">
        <v>88211.82</v>
      </c>
      <c r="J55" s="250">
        <f>I55</f>
        <v>88211.82</v>
      </c>
      <c r="K55" s="275"/>
      <c r="L55" s="276">
        <v>88211.82</v>
      </c>
      <c r="M55" s="624">
        <v>233653.69</v>
      </c>
    </row>
    <row r="56" spans="1:14" ht="14.85" customHeight="1" x14ac:dyDescent="0.25">
      <c r="A56" s="288" t="s">
        <v>536</v>
      </c>
      <c r="B56" s="306"/>
      <c r="C56" s="307"/>
      <c r="D56" s="308"/>
      <c r="E56" s="309"/>
      <c r="F56" s="310"/>
      <c r="G56" s="310"/>
      <c r="H56" s="311"/>
      <c r="I56" s="312">
        <v>500000</v>
      </c>
      <c r="J56" s="312">
        <v>500000</v>
      </c>
      <c r="K56" s="289">
        <v>500000</v>
      </c>
      <c r="L56" s="290">
        <v>500000</v>
      </c>
      <c r="M56" s="624">
        <v>500000</v>
      </c>
    </row>
    <row r="57" spans="1:14" ht="14.85" customHeight="1" x14ac:dyDescent="0.25">
      <c r="A57" s="288" t="s">
        <v>522</v>
      </c>
      <c r="B57" s="306">
        <v>0</v>
      </c>
      <c r="C57" s="307">
        <v>0</v>
      </c>
      <c r="D57" s="308">
        <v>0</v>
      </c>
      <c r="E57" s="309">
        <v>0</v>
      </c>
      <c r="F57" s="310"/>
      <c r="G57" s="310"/>
      <c r="H57" s="311">
        <v>0</v>
      </c>
      <c r="I57" s="312">
        <v>2048</v>
      </c>
      <c r="J57" s="312">
        <f>I57</f>
        <v>2048</v>
      </c>
      <c r="K57" s="309">
        <f>J57</f>
        <v>2048</v>
      </c>
      <c r="L57" s="290">
        <f>K57+2047</f>
        <v>4095</v>
      </c>
      <c r="M57" s="624">
        <v>2047</v>
      </c>
      <c r="N57" s="180" t="s">
        <v>1189</v>
      </c>
    </row>
    <row r="58" spans="1:14" ht="14.85" customHeight="1" x14ac:dyDescent="0.25">
      <c r="A58" s="288" t="s">
        <v>538</v>
      </c>
      <c r="B58" s="306"/>
      <c r="C58" s="307"/>
      <c r="D58" s="308"/>
      <c r="E58" s="309"/>
      <c r="F58" s="310"/>
      <c r="G58" s="310"/>
      <c r="H58" s="311">
        <v>100000</v>
      </c>
      <c r="I58" s="312">
        <v>100000</v>
      </c>
      <c r="J58" s="312">
        <v>100000</v>
      </c>
      <c r="K58" s="309">
        <v>100000</v>
      </c>
      <c r="L58" s="290">
        <v>100000</v>
      </c>
      <c r="M58" s="624">
        <v>100000</v>
      </c>
    </row>
    <row r="59" spans="1:14" ht="14.85" customHeight="1" x14ac:dyDescent="0.25">
      <c r="A59" s="260" t="s">
        <v>492</v>
      </c>
      <c r="B59" s="219">
        <f t="shared" ref="B59:D59" si="22">SUM(B53:B55)</f>
        <v>1442507.85</v>
      </c>
      <c r="C59" s="219">
        <f t="shared" si="22"/>
        <v>1517298.92</v>
      </c>
      <c r="D59" s="220">
        <f t="shared" si="22"/>
        <v>1224508.1400000001</v>
      </c>
      <c r="E59" s="221">
        <f>SUM(E53:E55)</f>
        <v>1762895.7000000002</v>
      </c>
      <c r="F59" s="222">
        <f>SUM(F53:F55)</f>
        <v>1527464.0100000002</v>
      </c>
      <c r="G59" s="222">
        <f>SUM(G53:G55)</f>
        <v>1527464.0100000002</v>
      </c>
      <c r="H59" s="221">
        <f t="shared" ref="H59:M59" si="23">SUM(H53:H58)</f>
        <v>1685498.2400000002</v>
      </c>
      <c r="I59" s="222">
        <f t="shared" si="23"/>
        <v>1484296.4100000001</v>
      </c>
      <c r="J59" s="222">
        <f t="shared" si="23"/>
        <v>1485187.22</v>
      </c>
      <c r="K59" s="305">
        <f t="shared" si="23"/>
        <v>1048186</v>
      </c>
      <c r="L59" s="222">
        <f t="shared" si="23"/>
        <v>1413994.4100000001</v>
      </c>
      <c r="M59" s="632">
        <f t="shared" si="23"/>
        <v>1277785.94</v>
      </c>
      <c r="N59" s="180" t="s">
        <v>273</v>
      </c>
    </row>
    <row r="60" spans="1:14" x14ac:dyDescent="0.25">
      <c r="A60" s="277"/>
    </row>
  </sheetData>
  <mergeCells count="2">
    <mergeCell ref="A1:I1"/>
    <mergeCell ref="A2:I2"/>
  </mergeCells>
  <printOptions horizontalCentered="1"/>
  <pageMargins left="0.25" right="0.25" top="0.5" bottom="0.25" header="0.3" footer="0.1"/>
  <pageSetup scale="59" orientation="landscape" r:id="rId1"/>
  <headerFooter>
    <oddHeader xml:space="preserve">&amp;L
</oddHeader>
    <oddFooter>&amp;R&amp;F / &amp;A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C86"/>
  <sheetViews>
    <sheetView workbookViewId="0">
      <pane xSplit="9" ySplit="6" topLeftCell="J7" activePane="bottomRight" state="frozen"/>
      <selection activeCell="Z8" sqref="Z8"/>
      <selection pane="topRight" activeCell="Z8" sqref="Z8"/>
      <selection pane="bottomLeft" activeCell="Z8" sqref="Z8"/>
      <selection pane="bottomRight" activeCell="Q17" sqref="Q17"/>
    </sheetView>
  </sheetViews>
  <sheetFormatPr defaultColWidth="9.140625" defaultRowHeight="20.100000000000001" customHeight="1" x14ac:dyDescent="0.25"/>
  <cols>
    <col min="1" max="1" width="2.7109375" style="529" customWidth="1"/>
    <col min="2" max="2" width="4.7109375" style="31" customWidth="1"/>
    <col min="3" max="3" width="8.28515625" style="31" customWidth="1"/>
    <col min="4" max="4" width="12.28515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5.85546875" style="6" customWidth="1"/>
    <col min="25" max="29" width="9.140625" style="6" hidden="1" customWidth="1"/>
    <col min="30" max="16384" width="9.140625" style="6"/>
  </cols>
  <sheetData>
    <row r="1" spans="1:23" ht="20.100000000000001" customHeight="1" x14ac:dyDescent="0.25">
      <c r="A1" s="1" t="s">
        <v>0</v>
      </c>
      <c r="B1" s="2"/>
      <c r="C1" s="2"/>
      <c r="D1" s="2"/>
      <c r="E1" s="3"/>
      <c r="F1" s="4"/>
      <c r="G1" s="5"/>
      <c r="H1" s="692" t="s">
        <v>205</v>
      </c>
      <c r="I1" s="692"/>
    </row>
    <row r="2" spans="1:23" ht="20.100000000000001" customHeight="1" x14ac:dyDescent="0.25">
      <c r="A2" s="1" t="s">
        <v>1</v>
      </c>
      <c r="B2" s="2"/>
      <c r="C2" s="2"/>
      <c r="D2" s="2"/>
      <c r="E2" s="3"/>
      <c r="F2" s="4"/>
      <c r="G2" s="5"/>
      <c r="H2" s="693">
        <v>145</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22"/>
      <c r="G4" s="13"/>
      <c r="I4" s="522"/>
      <c r="K4" s="109"/>
      <c r="L4" s="15" t="s">
        <v>258</v>
      </c>
      <c r="M4" s="109"/>
      <c r="N4" s="523" t="s">
        <v>278</v>
      </c>
      <c r="O4" s="15" t="s">
        <v>278</v>
      </c>
      <c r="P4" s="109"/>
      <c r="Q4" s="523" t="s">
        <v>1067</v>
      </c>
      <c r="R4" s="19"/>
      <c r="S4" s="523" t="s">
        <v>1067</v>
      </c>
      <c r="T4" s="523" t="s">
        <v>1067</v>
      </c>
      <c r="U4" s="19" t="s">
        <v>1067</v>
      </c>
      <c r="V4" s="523" t="s">
        <v>1067</v>
      </c>
      <c r="W4" s="523" t="s">
        <v>1067</v>
      </c>
    </row>
    <row r="5" spans="1:23" s="20" customFormat="1" ht="15.95" customHeight="1" x14ac:dyDescent="0.25">
      <c r="A5" s="670" t="s">
        <v>5</v>
      </c>
      <c r="B5" s="670"/>
      <c r="C5" s="670"/>
      <c r="D5" s="670"/>
      <c r="E5" s="3"/>
      <c r="F5" s="522" t="s">
        <v>6</v>
      </c>
      <c r="G5" s="13" t="s">
        <v>6</v>
      </c>
      <c r="I5" s="522" t="s">
        <v>7</v>
      </c>
      <c r="K5" s="109"/>
      <c r="L5" s="15" t="s">
        <v>8</v>
      </c>
      <c r="M5" s="109"/>
      <c r="N5" s="18" t="s">
        <v>9</v>
      </c>
      <c r="O5" s="15" t="s">
        <v>8</v>
      </c>
      <c r="P5" s="109"/>
      <c r="Q5" s="671" t="s">
        <v>284</v>
      </c>
      <c r="R5" s="21"/>
      <c r="S5" s="523" t="s">
        <v>10</v>
      </c>
      <c r="T5" s="673" t="s">
        <v>285</v>
      </c>
      <c r="U5" s="672" t="s">
        <v>1160</v>
      </c>
      <c r="V5" s="523" t="s">
        <v>286</v>
      </c>
      <c r="W5" s="523" t="s">
        <v>287</v>
      </c>
    </row>
    <row r="6" spans="1:23" s="20" customFormat="1" ht="15.95" customHeight="1" x14ac:dyDescent="0.25">
      <c r="A6" s="670" t="s">
        <v>11</v>
      </c>
      <c r="B6" s="670"/>
      <c r="C6" s="670"/>
      <c r="D6" s="670"/>
      <c r="E6" s="3"/>
      <c r="F6" s="522"/>
      <c r="G6" s="13" t="s">
        <v>1</v>
      </c>
      <c r="I6" s="522"/>
      <c r="K6" s="109"/>
      <c r="L6" s="22">
        <v>43646</v>
      </c>
      <c r="M6" s="109"/>
      <c r="N6" s="18" t="s">
        <v>12</v>
      </c>
      <c r="O6" s="22" t="s">
        <v>1066</v>
      </c>
      <c r="P6" s="109"/>
      <c r="Q6" s="671"/>
      <c r="R6" s="21"/>
      <c r="S6" s="523" t="s">
        <v>13</v>
      </c>
      <c r="T6" s="673"/>
      <c r="U6" s="672"/>
      <c r="V6" s="523" t="s">
        <v>288</v>
      </c>
      <c r="W6" s="23" t="s">
        <v>288</v>
      </c>
    </row>
    <row r="7" spans="1:23" s="20" customFormat="1" ht="15.95" customHeight="1" x14ac:dyDescent="0.25">
      <c r="A7" s="24"/>
      <c r="B7" s="25"/>
      <c r="C7" s="25"/>
      <c r="D7" s="26"/>
      <c r="E7" s="14"/>
      <c r="K7" s="109"/>
      <c r="L7" s="22"/>
      <c r="M7" s="109"/>
      <c r="N7" s="18"/>
      <c r="O7" s="22"/>
      <c r="P7" s="109"/>
      <c r="Q7" s="523"/>
      <c r="R7" s="18"/>
      <c r="S7" s="523"/>
      <c r="T7" s="18"/>
      <c r="U7" s="18"/>
      <c r="V7" s="523"/>
      <c r="W7" s="23"/>
    </row>
    <row r="8" spans="1:23" ht="15.95" customHeight="1" x14ac:dyDescent="0.25">
      <c r="A8" s="27">
        <v>1</v>
      </c>
      <c r="B8" s="28">
        <v>145</v>
      </c>
      <c r="C8" s="29">
        <v>5100</v>
      </c>
      <c r="D8" s="467" t="s">
        <v>1038</v>
      </c>
      <c r="E8" s="30"/>
      <c r="F8" s="6" t="s">
        <v>135</v>
      </c>
      <c r="G8" s="31">
        <f>B8</f>
        <v>145</v>
      </c>
      <c r="H8" s="32"/>
      <c r="I8" s="333" t="s">
        <v>892</v>
      </c>
      <c r="J8" s="6"/>
      <c r="K8" s="34"/>
      <c r="L8" s="33">
        <v>85717.78</v>
      </c>
      <c r="M8" s="34"/>
      <c r="N8" s="7">
        <v>69253.570000000007</v>
      </c>
      <c r="O8" s="33">
        <v>22468.05</v>
      </c>
      <c r="P8" s="109"/>
      <c r="Q8" s="35">
        <v>69253.570000000007</v>
      </c>
      <c r="R8" s="36"/>
      <c r="S8" s="35">
        <v>1385.07</v>
      </c>
      <c r="T8" s="149">
        <f>S8+Q8</f>
        <v>70638.640000000014</v>
      </c>
      <c r="U8" s="150">
        <f>IF(T8=0,"",(T8-N8)/N8)</f>
        <v>1.999997978443576E-2</v>
      </c>
      <c r="V8" s="35"/>
      <c r="W8" s="35"/>
    </row>
    <row r="9" spans="1:23" ht="15.95" customHeight="1" x14ac:dyDescent="0.25">
      <c r="A9" s="27">
        <v>1</v>
      </c>
      <c r="B9" s="28">
        <v>145</v>
      </c>
      <c r="C9" s="29">
        <v>5112</v>
      </c>
      <c r="D9" s="467" t="s">
        <v>1038</v>
      </c>
      <c r="E9" s="30"/>
      <c r="F9" s="6" t="s">
        <v>135</v>
      </c>
      <c r="G9" s="31">
        <f t="shared" ref="G9:G18" si="0">B9</f>
        <v>145</v>
      </c>
      <c r="H9" s="32"/>
      <c r="I9" s="6" t="s">
        <v>907</v>
      </c>
      <c r="J9" s="6"/>
      <c r="K9" s="34"/>
      <c r="L9" s="33"/>
      <c r="M9" s="34"/>
      <c r="N9" s="7">
        <v>25384.94</v>
      </c>
      <c r="O9" s="33">
        <v>6333.51</v>
      </c>
      <c r="P9" s="109"/>
      <c r="Q9" s="35">
        <v>25384.94</v>
      </c>
      <c r="R9" s="36"/>
      <c r="S9" s="35">
        <v>6969.46</v>
      </c>
      <c r="T9" s="149">
        <f>S9+Q9</f>
        <v>32354.399999999998</v>
      </c>
      <c r="U9" s="150">
        <f>IF(T9=0,"",(T9-N9)/N9)</f>
        <v>0.2745509739239092</v>
      </c>
      <c r="V9" s="35"/>
      <c r="W9" s="35"/>
    </row>
    <row r="10" spans="1:23" ht="15.95" customHeight="1" x14ac:dyDescent="0.25">
      <c r="A10" s="27">
        <v>1</v>
      </c>
      <c r="B10" s="28">
        <v>145</v>
      </c>
      <c r="C10" s="29">
        <v>5190</v>
      </c>
      <c r="D10" s="467" t="s">
        <v>1038</v>
      </c>
      <c r="E10" s="30"/>
      <c r="F10" s="6" t="s">
        <v>135</v>
      </c>
      <c r="G10" s="31">
        <f t="shared" si="0"/>
        <v>145</v>
      </c>
      <c r="I10" s="333" t="s">
        <v>252</v>
      </c>
      <c r="J10" s="6"/>
      <c r="K10" s="34"/>
      <c r="L10" s="33">
        <v>1750</v>
      </c>
      <c r="M10" s="34"/>
      <c r="N10" s="7">
        <v>2000</v>
      </c>
      <c r="O10" s="33">
        <v>1000</v>
      </c>
      <c r="P10" s="109"/>
      <c r="Q10" s="35">
        <v>2000</v>
      </c>
      <c r="R10" s="36"/>
      <c r="S10" s="35"/>
      <c r="T10" s="149">
        <f>S10+Q10</f>
        <v>2000</v>
      </c>
      <c r="U10" s="150">
        <f>IF(T10=0,"",(T10-N10)/N10)</f>
        <v>0</v>
      </c>
      <c r="V10" s="35"/>
      <c r="W10" s="35"/>
    </row>
    <row r="11" spans="1:23" ht="15.95" customHeight="1" x14ac:dyDescent="0.25">
      <c r="A11" s="27">
        <v>1</v>
      </c>
      <c r="B11" s="28">
        <v>145</v>
      </c>
      <c r="C11" s="29">
        <v>5308</v>
      </c>
      <c r="D11" s="467" t="s">
        <v>1038</v>
      </c>
      <c r="E11" s="30"/>
      <c r="F11" s="6" t="s">
        <v>135</v>
      </c>
      <c r="G11" s="31">
        <f t="shared" si="0"/>
        <v>145</v>
      </c>
      <c r="I11" s="6" t="s">
        <v>890</v>
      </c>
      <c r="J11" s="6"/>
      <c r="K11" s="34"/>
      <c r="L11" s="33">
        <v>16899.310000000001</v>
      </c>
      <c r="M11" s="34"/>
      <c r="N11" s="7">
        <v>400</v>
      </c>
      <c r="O11" s="33">
        <v>0</v>
      </c>
      <c r="P11" s="109"/>
      <c r="Q11" s="35">
        <v>400</v>
      </c>
      <c r="R11" s="36"/>
      <c r="S11" s="35"/>
      <c r="T11" s="149">
        <f t="shared" ref="T11:T18" si="1">S11+Q11</f>
        <v>400</v>
      </c>
      <c r="U11" s="150">
        <f t="shared" ref="U11:U18" si="2">IF(T11=0,"",(T11-N11)/N11)</f>
        <v>0</v>
      </c>
      <c r="V11" s="35"/>
      <c r="W11" s="35"/>
    </row>
    <row r="12" spans="1:23" ht="15.95" customHeight="1" x14ac:dyDescent="0.25">
      <c r="A12" s="27">
        <v>1</v>
      </c>
      <c r="B12" s="28">
        <v>145</v>
      </c>
      <c r="C12" s="29">
        <v>5313</v>
      </c>
      <c r="D12" s="467" t="s">
        <v>1038</v>
      </c>
      <c r="E12" s="30"/>
      <c r="F12" s="6" t="s">
        <v>135</v>
      </c>
      <c r="G12" s="31">
        <f t="shared" si="0"/>
        <v>145</v>
      </c>
      <c r="I12" s="6" t="s">
        <v>904</v>
      </c>
      <c r="J12" s="6"/>
      <c r="K12" s="34"/>
      <c r="L12" s="33"/>
      <c r="M12" s="34"/>
      <c r="N12" s="7">
        <v>2750</v>
      </c>
      <c r="O12" s="33">
        <v>2750</v>
      </c>
      <c r="P12" s="109"/>
      <c r="Q12" s="35">
        <v>2750</v>
      </c>
      <c r="R12" s="36"/>
      <c r="S12" s="35"/>
      <c r="T12" s="149">
        <f t="shared" si="1"/>
        <v>2750</v>
      </c>
      <c r="U12" s="150">
        <f t="shared" si="2"/>
        <v>0</v>
      </c>
      <c r="V12" s="35"/>
      <c r="W12" s="35"/>
    </row>
    <row r="13" spans="1:23" ht="15.95" customHeight="1" x14ac:dyDescent="0.25">
      <c r="A13" s="27">
        <v>1</v>
      </c>
      <c r="B13" s="28">
        <v>145</v>
      </c>
      <c r="C13" s="29">
        <v>5314</v>
      </c>
      <c r="D13" s="467" t="s">
        <v>1038</v>
      </c>
      <c r="E13" s="30"/>
      <c r="F13" s="6" t="s">
        <v>135</v>
      </c>
      <c r="G13" s="31">
        <f t="shared" si="0"/>
        <v>145</v>
      </c>
      <c r="I13" s="6" t="s">
        <v>902</v>
      </c>
      <c r="J13" s="6"/>
      <c r="K13" s="34"/>
      <c r="L13" s="33"/>
      <c r="M13" s="34"/>
      <c r="N13" s="7">
        <v>3500</v>
      </c>
      <c r="O13" s="33">
        <v>920.45</v>
      </c>
      <c r="P13" s="109"/>
      <c r="Q13" s="35">
        <v>3500</v>
      </c>
      <c r="R13" s="36"/>
      <c r="S13" s="35">
        <v>-150</v>
      </c>
      <c r="T13" s="149">
        <f t="shared" si="1"/>
        <v>3350</v>
      </c>
      <c r="U13" s="150">
        <f t="shared" si="2"/>
        <v>-4.2857142857142858E-2</v>
      </c>
      <c r="V13" s="35"/>
      <c r="W13" s="35"/>
    </row>
    <row r="14" spans="1:23" ht="15.95" customHeight="1" x14ac:dyDescent="0.25">
      <c r="A14" s="27">
        <v>1</v>
      </c>
      <c r="B14" s="28">
        <v>145</v>
      </c>
      <c r="C14" s="29">
        <v>5345</v>
      </c>
      <c r="D14" s="467" t="s">
        <v>1038</v>
      </c>
      <c r="E14" s="30"/>
      <c r="F14" s="6" t="s">
        <v>135</v>
      </c>
      <c r="G14" s="31">
        <f t="shared" si="0"/>
        <v>145</v>
      </c>
      <c r="I14" s="6" t="s">
        <v>903</v>
      </c>
      <c r="J14" s="6"/>
      <c r="K14" s="34"/>
      <c r="L14" s="33"/>
      <c r="M14" s="34"/>
      <c r="N14" s="7">
        <v>5500</v>
      </c>
      <c r="O14" s="33">
        <v>496.14</v>
      </c>
      <c r="P14" s="109"/>
      <c r="Q14" s="35">
        <v>5500</v>
      </c>
      <c r="R14" s="36"/>
      <c r="S14" s="35">
        <v>-300</v>
      </c>
      <c r="T14" s="149">
        <f t="shared" si="1"/>
        <v>5200</v>
      </c>
      <c r="U14" s="150">
        <f t="shared" si="2"/>
        <v>-5.4545454545454543E-2</v>
      </c>
      <c r="V14" s="35"/>
      <c r="W14" s="35"/>
    </row>
    <row r="15" spans="1:23" ht="15.95" customHeight="1" x14ac:dyDescent="0.25">
      <c r="A15" s="27">
        <v>1</v>
      </c>
      <c r="B15" s="28">
        <v>145</v>
      </c>
      <c r="C15" s="29">
        <v>5385</v>
      </c>
      <c r="D15" s="467" t="s">
        <v>1038</v>
      </c>
      <c r="E15" s="30"/>
      <c r="F15" s="6" t="s">
        <v>135</v>
      </c>
      <c r="G15" s="31">
        <f t="shared" si="0"/>
        <v>145</v>
      </c>
      <c r="I15" s="6" t="s">
        <v>888</v>
      </c>
      <c r="J15" s="6"/>
      <c r="K15" s="34"/>
      <c r="L15" s="33"/>
      <c r="M15" s="34"/>
      <c r="N15" s="7">
        <v>5600</v>
      </c>
      <c r="O15" s="33">
        <v>0</v>
      </c>
      <c r="P15" s="109"/>
      <c r="Q15" s="35">
        <v>5600</v>
      </c>
      <c r="R15" s="36"/>
      <c r="S15" s="35">
        <v>-7.5</v>
      </c>
      <c r="T15" s="149">
        <f t="shared" si="1"/>
        <v>5592.5</v>
      </c>
      <c r="U15" s="150">
        <f t="shared" si="2"/>
        <v>-1.3392857142857143E-3</v>
      </c>
      <c r="V15" s="35"/>
      <c r="W15" s="35"/>
    </row>
    <row r="16" spans="1:23" ht="15.95" customHeight="1" x14ac:dyDescent="0.25">
      <c r="A16" s="27">
        <v>1</v>
      </c>
      <c r="B16" s="28">
        <v>145</v>
      </c>
      <c r="C16" s="29">
        <v>5420</v>
      </c>
      <c r="D16" s="467" t="s">
        <v>1038</v>
      </c>
      <c r="E16" s="30"/>
      <c r="F16" s="6" t="s">
        <v>135</v>
      </c>
      <c r="G16" s="31">
        <f t="shared" si="0"/>
        <v>145</v>
      </c>
      <c r="I16" s="6" t="s">
        <v>897</v>
      </c>
      <c r="J16" s="6"/>
      <c r="K16" s="34"/>
      <c r="L16" s="33"/>
      <c r="M16" s="34"/>
      <c r="N16" s="7">
        <v>1500</v>
      </c>
      <c r="O16" s="33">
        <v>192.58</v>
      </c>
      <c r="P16" s="109"/>
      <c r="Q16" s="35">
        <v>1500</v>
      </c>
      <c r="R16" s="36"/>
      <c r="S16" s="35">
        <v>-500</v>
      </c>
      <c r="T16" s="149">
        <f t="shared" si="1"/>
        <v>1000</v>
      </c>
      <c r="U16" s="150">
        <f t="shared" si="2"/>
        <v>-0.33333333333333331</v>
      </c>
      <c r="V16" s="35"/>
      <c r="W16" s="35"/>
    </row>
    <row r="17" spans="1:24" ht="15.95" customHeight="1" x14ac:dyDescent="0.25">
      <c r="A17" s="27">
        <v>1</v>
      </c>
      <c r="B17" s="28">
        <v>145</v>
      </c>
      <c r="C17" s="29">
        <v>5710</v>
      </c>
      <c r="D17" s="467" t="s">
        <v>1038</v>
      </c>
      <c r="E17" s="30"/>
      <c r="F17" s="6" t="s">
        <v>135</v>
      </c>
      <c r="G17" s="31">
        <f t="shared" si="0"/>
        <v>145</v>
      </c>
      <c r="I17" s="6" t="s">
        <v>895</v>
      </c>
      <c r="J17" s="6"/>
      <c r="K17" s="34"/>
      <c r="L17" s="33"/>
      <c r="M17" s="34"/>
      <c r="N17" s="7">
        <v>250</v>
      </c>
      <c r="O17" s="33">
        <v>0</v>
      </c>
      <c r="P17" s="109"/>
      <c r="Q17" s="35">
        <v>250</v>
      </c>
      <c r="R17" s="36"/>
      <c r="S17" s="35"/>
      <c r="T17" s="149">
        <f t="shared" si="1"/>
        <v>250</v>
      </c>
      <c r="U17" s="150">
        <f t="shared" si="2"/>
        <v>0</v>
      </c>
      <c r="V17" s="35"/>
      <c r="W17" s="35"/>
    </row>
    <row r="18" spans="1:24" ht="15.95" customHeight="1" x14ac:dyDescent="0.25">
      <c r="A18" s="27">
        <v>1</v>
      </c>
      <c r="B18" s="28">
        <v>145</v>
      </c>
      <c r="C18" s="29">
        <v>5730</v>
      </c>
      <c r="D18" s="467" t="s">
        <v>1038</v>
      </c>
      <c r="E18" s="30"/>
      <c r="F18" s="6" t="s">
        <v>135</v>
      </c>
      <c r="G18" s="31">
        <f t="shared" si="0"/>
        <v>145</v>
      </c>
      <c r="I18" s="6" t="s">
        <v>886</v>
      </c>
      <c r="J18" s="6"/>
      <c r="K18" s="34"/>
      <c r="L18" s="33"/>
      <c r="M18" s="34"/>
      <c r="N18" s="7">
        <v>150</v>
      </c>
      <c r="O18" s="33">
        <v>50</v>
      </c>
      <c r="P18" s="109"/>
      <c r="Q18" s="35">
        <v>150</v>
      </c>
      <c r="R18" s="36"/>
      <c r="S18" s="35"/>
      <c r="T18" s="149">
        <f t="shared" si="1"/>
        <v>150</v>
      </c>
      <c r="U18" s="150">
        <f t="shared" si="2"/>
        <v>0</v>
      </c>
      <c r="V18" s="35"/>
      <c r="W18" s="35"/>
    </row>
    <row r="19" spans="1:24" s="39" customFormat="1" ht="15.95" customHeight="1" thickBot="1" x14ac:dyDescent="0.3">
      <c r="A19" s="38"/>
      <c r="B19" s="38"/>
      <c r="C19" s="38"/>
      <c r="D19" s="38"/>
      <c r="G19" s="38"/>
      <c r="I19" s="40" t="str">
        <f>H1</f>
        <v>TREASURER/COLLECTOR</v>
      </c>
      <c r="K19" s="43"/>
      <c r="L19" s="42">
        <f>SUM(L8:L18)</f>
        <v>104367.09</v>
      </c>
      <c r="M19" s="43"/>
      <c r="N19" s="42">
        <f t="shared" ref="N19:O19" si="3">SUM(N8:N18)</f>
        <v>116288.51000000001</v>
      </c>
      <c r="O19" s="42">
        <f t="shared" si="3"/>
        <v>34210.729999999996</v>
      </c>
      <c r="P19" s="43"/>
      <c r="Q19" s="42">
        <f>SUM(Q8:Q18)</f>
        <v>116288.51000000001</v>
      </c>
      <c r="R19" s="10"/>
      <c r="S19" s="42">
        <f t="shared" ref="S19:T19" si="4">SUM(S8:S18)</f>
        <v>7397.0300000000007</v>
      </c>
      <c r="T19" s="42">
        <f t="shared" si="4"/>
        <v>123685.54000000001</v>
      </c>
      <c r="U19" s="44"/>
      <c r="V19" s="42">
        <f t="shared" ref="V19:W19" si="5">SUM(V8:V18)</f>
        <v>0</v>
      </c>
      <c r="W19" s="42">
        <f t="shared" si="5"/>
        <v>0</v>
      </c>
    </row>
    <row r="20" spans="1:24" ht="20.100000000000001"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ht="20.100000000000001" customHeight="1" x14ac:dyDescent="0.25">
      <c r="A21" s="680"/>
      <c r="B21" s="680"/>
      <c r="C21" s="680"/>
      <c r="D21" s="680"/>
      <c r="E21" s="680"/>
      <c r="F21" s="680"/>
      <c r="G21" s="680"/>
      <c r="H21" s="680"/>
      <c r="I21" s="680"/>
      <c r="J21" s="680"/>
      <c r="K21" s="680"/>
      <c r="L21" s="680"/>
      <c r="M21" s="680"/>
      <c r="N21" s="680"/>
      <c r="O21" s="680"/>
      <c r="P21" s="680"/>
      <c r="Q21" s="680"/>
      <c r="R21" s="680"/>
      <c r="S21" s="680"/>
      <c r="T21" s="680"/>
      <c r="U21" s="680"/>
      <c r="V21" s="680"/>
      <c r="W21" s="680"/>
    </row>
    <row r="22" spans="1:24" ht="15.95" customHeight="1" x14ac:dyDescent="0.25">
      <c r="A22" s="682" t="s">
        <v>18</v>
      </c>
      <c r="B22" s="682"/>
      <c r="C22" s="682"/>
      <c r="D22" s="682"/>
      <c r="E22" s="682"/>
      <c r="F22" s="682"/>
      <c r="G22" s="682"/>
      <c r="H22" s="682"/>
      <c r="I22" s="682"/>
      <c r="J22" s="682"/>
      <c r="K22" s="682"/>
      <c r="L22" s="682"/>
      <c r="M22" s="682"/>
      <c r="N22" s="682"/>
      <c r="O22" s="682"/>
      <c r="P22" s="682"/>
      <c r="Q22" s="682"/>
      <c r="R22" s="682"/>
      <c r="S22" s="682"/>
      <c r="T22" s="682"/>
      <c r="U22" s="682"/>
      <c r="V22" s="682"/>
      <c r="W22" s="682"/>
    </row>
    <row r="23" spans="1:24" ht="15.95" customHeight="1" x14ac:dyDescent="0.25">
      <c r="A23" s="682"/>
      <c r="B23" s="682"/>
      <c r="C23" s="682"/>
      <c r="D23" s="682"/>
      <c r="E23" s="682"/>
      <c r="F23" s="682"/>
      <c r="G23" s="682"/>
      <c r="H23" s="682"/>
      <c r="I23" s="682"/>
      <c r="J23" s="682"/>
      <c r="K23" s="682"/>
      <c r="L23" s="682"/>
      <c r="M23" s="682"/>
      <c r="N23" s="682"/>
      <c r="O23" s="682"/>
      <c r="P23" s="682"/>
      <c r="Q23" s="682"/>
      <c r="R23" s="682"/>
      <c r="S23" s="682"/>
      <c r="T23" s="682"/>
      <c r="U23" s="682"/>
      <c r="V23" s="682"/>
      <c r="W23" s="682"/>
    </row>
    <row r="24" spans="1:24" ht="15.95"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4" ht="15.95" customHeight="1" x14ac:dyDescent="0.25">
      <c r="A25" s="683" t="s">
        <v>19</v>
      </c>
      <c r="B25" s="683"/>
      <c r="C25" s="683"/>
      <c r="D25" s="683"/>
      <c r="E25" s="683"/>
      <c r="F25" s="683"/>
      <c r="G25" s="683"/>
      <c r="H25" s="683"/>
      <c r="I25" s="683"/>
      <c r="J25" s="683"/>
      <c r="K25" s="683"/>
      <c r="L25" s="683"/>
      <c r="M25" s="683"/>
      <c r="N25" s="683"/>
      <c r="O25" s="683"/>
      <c r="P25" s="683"/>
      <c r="Q25" s="683"/>
      <c r="R25" s="683"/>
      <c r="S25" s="683"/>
      <c r="T25" s="683"/>
      <c r="U25" s="683"/>
      <c r="V25" s="683"/>
      <c r="W25" s="683"/>
    </row>
    <row r="26" spans="1:24" ht="15.95" customHeight="1" x14ac:dyDescent="0.25">
      <c r="A26" s="45"/>
      <c r="C26" s="684" t="s">
        <v>20</v>
      </c>
      <c r="D26" s="684"/>
      <c r="E26" s="684"/>
      <c r="F26" s="684"/>
      <c r="G26" s="684"/>
      <c r="H26" s="684"/>
      <c r="I26" s="684"/>
      <c r="J26" s="684"/>
      <c r="K26" s="684"/>
      <c r="L26" s="684"/>
      <c r="M26" s="684"/>
      <c r="N26" s="684"/>
      <c r="O26" s="684"/>
      <c r="P26" s="684"/>
      <c r="Q26" s="684"/>
      <c r="R26" s="684"/>
      <c r="S26" s="684"/>
      <c r="T26" s="684"/>
      <c r="U26" s="684"/>
      <c r="V26" s="684"/>
    </row>
    <row r="27" spans="1:24" ht="15.95" customHeight="1" x14ac:dyDescent="0.25">
      <c r="C27" s="685" t="s">
        <v>21</v>
      </c>
      <c r="D27" s="685"/>
      <c r="E27" s="685"/>
      <c r="F27" s="685"/>
      <c r="G27" s="685"/>
      <c r="H27" s="685"/>
      <c r="I27" s="685"/>
      <c r="J27" s="685"/>
      <c r="K27" s="685"/>
      <c r="L27" s="685"/>
      <c r="M27" s="685"/>
      <c r="N27" s="685"/>
      <c r="O27" s="685"/>
      <c r="P27" s="685"/>
      <c r="Q27" s="685"/>
      <c r="R27" s="685"/>
      <c r="S27" s="685"/>
      <c r="T27" s="685"/>
      <c r="U27" s="685"/>
      <c r="V27" s="685"/>
    </row>
    <row r="28" spans="1:24" ht="15.95" customHeight="1" x14ac:dyDescent="0.25">
      <c r="C28" s="685"/>
      <c r="D28" s="685"/>
      <c r="E28" s="685"/>
      <c r="F28" s="685"/>
      <c r="G28" s="685"/>
      <c r="H28" s="685"/>
      <c r="I28" s="685"/>
      <c r="J28" s="685"/>
      <c r="K28" s="685"/>
      <c r="L28" s="685"/>
      <c r="M28" s="685"/>
      <c r="N28" s="685"/>
      <c r="O28" s="685"/>
      <c r="P28" s="685"/>
      <c r="Q28" s="685"/>
      <c r="R28" s="685"/>
      <c r="S28" s="685"/>
      <c r="T28" s="685"/>
      <c r="U28" s="685"/>
      <c r="V28" s="685"/>
    </row>
    <row r="29" spans="1:24" ht="15.95" customHeight="1" x14ac:dyDescent="0.25">
      <c r="A29" s="680"/>
      <c r="B29" s="680"/>
      <c r="C29" s="680"/>
      <c r="D29" s="680"/>
      <c r="E29" s="680"/>
      <c r="F29" s="680"/>
      <c r="G29" s="680"/>
      <c r="H29" s="680"/>
      <c r="I29" s="680"/>
      <c r="J29" s="680"/>
      <c r="K29" s="680"/>
      <c r="L29" s="680"/>
      <c r="M29" s="680"/>
      <c r="N29" s="680"/>
      <c r="O29" s="680"/>
      <c r="P29" s="680"/>
      <c r="Q29" s="680"/>
      <c r="R29" s="680"/>
      <c r="S29" s="680"/>
      <c r="T29" s="680"/>
      <c r="U29" s="680"/>
      <c r="V29" s="680"/>
      <c r="W29" s="680"/>
    </row>
    <row r="30" spans="1:24" s="52" customFormat="1" ht="15.95" customHeight="1" x14ac:dyDescent="0.25">
      <c r="A30" s="47"/>
      <c r="B30" s="48"/>
      <c r="C30" s="49"/>
      <c r="D30" s="50"/>
      <c r="E30" s="51"/>
      <c r="G30" s="53"/>
      <c r="H30" s="54"/>
      <c r="I30" s="55"/>
      <c r="J30" s="686" t="s">
        <v>23</v>
      </c>
      <c r="K30" s="687"/>
      <c r="L30" s="687"/>
      <c r="M30" s="687"/>
      <c r="N30" s="687"/>
      <c r="O30" s="688"/>
      <c r="P30" s="56"/>
      <c r="Q30" s="57">
        <v>4000</v>
      </c>
      <c r="R30" s="58"/>
      <c r="S30" s="689"/>
      <c r="T30" s="689"/>
      <c r="U30" s="689"/>
      <c r="V30" s="689"/>
      <c r="W30" s="690"/>
      <c r="X30" s="6"/>
    </row>
    <row r="31" spans="1:24" ht="15.95" customHeight="1" x14ac:dyDescent="0.25">
      <c r="A31" s="691"/>
      <c r="B31" s="691"/>
      <c r="C31" s="691"/>
      <c r="D31" s="691"/>
      <c r="E31" s="691"/>
      <c r="F31" s="691"/>
      <c r="G31" s="691"/>
      <c r="H31" s="691"/>
      <c r="I31" s="691"/>
      <c r="J31" s="691"/>
      <c r="K31" s="691"/>
      <c r="L31" s="691"/>
      <c r="M31" s="691"/>
      <c r="N31" s="691"/>
      <c r="O31" s="691"/>
      <c r="P31" s="691"/>
      <c r="Q31" s="691"/>
      <c r="R31" s="691"/>
      <c r="S31" s="691"/>
      <c r="T31" s="691"/>
      <c r="U31" s="691"/>
      <c r="V31" s="691"/>
      <c r="W31" s="691"/>
    </row>
    <row r="32" spans="1:24" s="20" customFormat="1" ht="15.95" customHeight="1" x14ac:dyDescent="0.25">
      <c r="B32" s="59"/>
      <c r="C32" s="25"/>
      <c r="D32" s="26"/>
      <c r="E32" s="14"/>
      <c r="I32" s="434" t="s">
        <v>696</v>
      </c>
      <c r="J32" s="60" t="s">
        <v>24</v>
      </c>
      <c r="M32" s="16"/>
      <c r="P32" s="16"/>
      <c r="Q32" s="523"/>
      <c r="R32" s="18"/>
      <c r="S32" s="10"/>
      <c r="T32" s="7"/>
      <c r="U32" s="10"/>
      <c r="V32" s="10"/>
      <c r="W32" s="9"/>
      <c r="X32" s="6"/>
    </row>
    <row r="33" spans="1:29" ht="15.95" customHeight="1" x14ac:dyDescent="0.25">
      <c r="A33" s="27"/>
      <c r="B33" s="28"/>
      <c r="C33" s="49"/>
      <c r="D33" s="29"/>
      <c r="E33" s="30"/>
      <c r="H33" s="32"/>
      <c r="I33" s="103" t="s">
        <v>722</v>
      </c>
      <c r="J33" s="675" t="s">
        <v>892</v>
      </c>
      <c r="K33" s="676"/>
      <c r="L33" s="676"/>
      <c r="M33" s="676"/>
      <c r="N33" s="676"/>
      <c r="O33" s="677"/>
      <c r="Q33" s="62">
        <v>70638.64</v>
      </c>
      <c r="R33" s="63"/>
      <c r="S33" s="678" t="s">
        <v>1095</v>
      </c>
      <c r="T33" s="678"/>
      <c r="U33" s="678"/>
      <c r="V33" s="678"/>
      <c r="W33" s="679"/>
    </row>
    <row r="34" spans="1:29" ht="15.95" customHeight="1" x14ac:dyDescent="0.25">
      <c r="A34" s="27"/>
      <c r="B34" s="28"/>
      <c r="C34" s="49"/>
      <c r="D34" s="29"/>
      <c r="E34" s="30"/>
      <c r="H34" s="32"/>
      <c r="I34" s="528" t="s">
        <v>723</v>
      </c>
      <c r="J34" s="675" t="s">
        <v>1096</v>
      </c>
      <c r="K34" s="676"/>
      <c r="L34" s="676"/>
      <c r="M34" s="676"/>
      <c r="N34" s="676"/>
      <c r="O34" s="677"/>
      <c r="Q34" s="62">
        <v>32354.400000000001</v>
      </c>
      <c r="R34" s="63"/>
      <c r="S34" s="678" t="s">
        <v>1161</v>
      </c>
      <c r="T34" s="678"/>
      <c r="U34" s="678"/>
      <c r="V34" s="678"/>
      <c r="W34" s="679"/>
    </row>
    <row r="35" spans="1:29" ht="15.95" customHeight="1" x14ac:dyDescent="0.25">
      <c r="A35" s="27"/>
      <c r="B35" s="28"/>
      <c r="C35" s="49"/>
      <c r="D35" s="29"/>
      <c r="E35" s="30"/>
      <c r="H35" s="32"/>
      <c r="I35" s="528" t="s">
        <v>901</v>
      </c>
      <c r="J35" s="675" t="s">
        <v>252</v>
      </c>
      <c r="K35" s="676"/>
      <c r="L35" s="676"/>
      <c r="M35" s="676"/>
      <c r="N35" s="676"/>
      <c r="O35" s="677"/>
      <c r="Q35" s="62">
        <v>2000</v>
      </c>
      <c r="R35" s="63"/>
      <c r="S35" s="678" t="s">
        <v>300</v>
      </c>
      <c r="T35" s="678"/>
      <c r="U35" s="678"/>
      <c r="V35" s="678"/>
      <c r="W35" s="679"/>
    </row>
    <row r="36" spans="1:29" ht="15.95" customHeight="1" x14ac:dyDescent="0.25">
      <c r="A36" s="27"/>
      <c r="B36" s="28"/>
      <c r="C36" s="49"/>
      <c r="D36" s="29"/>
      <c r="E36" s="30"/>
      <c r="I36" s="68"/>
      <c r="J36" s="675"/>
      <c r="K36" s="676"/>
      <c r="L36" s="676"/>
      <c r="M36" s="676"/>
      <c r="N36" s="676"/>
      <c r="O36" s="677"/>
      <c r="Q36" s="62"/>
      <c r="R36" s="63"/>
      <c r="S36" s="678"/>
      <c r="T36" s="678"/>
      <c r="U36" s="678"/>
      <c r="V36" s="678"/>
      <c r="W36" s="679"/>
    </row>
    <row r="37" spans="1:29" ht="15.95" customHeight="1" thickBot="1" x14ac:dyDescent="0.3">
      <c r="E37" s="30"/>
      <c r="I37" s="68"/>
      <c r="J37" s="6"/>
      <c r="K37" s="6"/>
      <c r="L37" s="6"/>
      <c r="N37" s="6"/>
      <c r="O37" s="66" t="s">
        <v>25</v>
      </c>
      <c r="Q37" s="42">
        <f>SUM(Q33:Q36)</f>
        <v>104993.04000000001</v>
      </c>
      <c r="R37" s="7" t="s">
        <v>26</v>
      </c>
    </row>
    <row r="38" spans="1:29" ht="15.95" customHeight="1" x14ac:dyDescent="0.25">
      <c r="E38" s="30"/>
      <c r="I38" s="68"/>
    </row>
    <row r="39" spans="1:29" ht="15.95" customHeight="1" x14ac:dyDescent="0.25">
      <c r="B39" s="59"/>
      <c r="E39" s="30"/>
      <c r="I39" s="434" t="s">
        <v>696</v>
      </c>
      <c r="J39" s="60" t="s">
        <v>27</v>
      </c>
    </row>
    <row r="40" spans="1:29" ht="15.95" customHeight="1" x14ac:dyDescent="0.25">
      <c r="A40" s="27"/>
      <c r="B40" s="28"/>
      <c r="C40" s="49"/>
      <c r="D40" s="29"/>
      <c r="E40" s="30"/>
      <c r="H40" s="32"/>
      <c r="I40" s="528" t="s">
        <v>728</v>
      </c>
      <c r="J40" s="675" t="s">
        <v>890</v>
      </c>
      <c r="K40" s="676"/>
      <c r="L40" s="676"/>
      <c r="M40" s="676"/>
      <c r="N40" s="676"/>
      <c r="O40" s="677"/>
      <c r="Q40" s="62">
        <v>400</v>
      </c>
      <c r="R40" s="63"/>
      <c r="S40" s="678" t="s">
        <v>302</v>
      </c>
      <c r="T40" s="678"/>
      <c r="U40" s="678"/>
      <c r="V40" s="678"/>
      <c r="W40" s="679"/>
      <c r="X40" s="701" t="s">
        <v>210</v>
      </c>
      <c r="Y40" s="702"/>
      <c r="Z40" s="702"/>
      <c r="AA40" s="702"/>
      <c r="AB40" s="702"/>
      <c r="AC40" s="703"/>
    </row>
    <row r="41" spans="1:29" ht="15.95" customHeight="1" x14ac:dyDescent="0.25">
      <c r="A41" s="27"/>
      <c r="B41" s="28"/>
      <c r="C41" s="49"/>
      <c r="D41" s="29"/>
      <c r="E41" s="30"/>
      <c r="I41" s="528" t="s">
        <v>731</v>
      </c>
      <c r="J41" s="675" t="s">
        <v>904</v>
      </c>
      <c r="K41" s="676"/>
      <c r="L41" s="676"/>
      <c r="M41" s="676"/>
      <c r="N41" s="676"/>
      <c r="O41" s="677"/>
      <c r="Q41" s="62">
        <v>2750</v>
      </c>
      <c r="R41" s="63"/>
      <c r="S41" s="678" t="s">
        <v>1097</v>
      </c>
      <c r="T41" s="678"/>
      <c r="U41" s="678"/>
      <c r="V41" s="678"/>
      <c r="W41" s="679"/>
      <c r="X41" s="701" t="s">
        <v>247</v>
      </c>
      <c r="Y41" s="702"/>
      <c r="Z41" s="702"/>
      <c r="AA41" s="702"/>
      <c r="AB41" s="702"/>
      <c r="AC41" s="703"/>
    </row>
    <row r="42" spans="1:29" ht="15.95" customHeight="1" x14ac:dyDescent="0.25">
      <c r="A42" s="27"/>
      <c r="B42" s="28"/>
      <c r="C42" s="49"/>
      <c r="D42" s="29"/>
      <c r="E42" s="30"/>
      <c r="I42" s="528" t="s">
        <v>724</v>
      </c>
      <c r="J42" s="675" t="s">
        <v>902</v>
      </c>
      <c r="K42" s="676"/>
      <c r="L42" s="676"/>
      <c r="M42" s="676"/>
      <c r="N42" s="676"/>
      <c r="O42" s="677"/>
      <c r="Q42" s="62">
        <v>3350</v>
      </c>
      <c r="R42" s="63"/>
      <c r="S42" s="678" t="s">
        <v>1098</v>
      </c>
      <c r="T42" s="678"/>
      <c r="U42" s="678"/>
      <c r="V42" s="678"/>
      <c r="W42" s="679"/>
      <c r="X42" s="701" t="s">
        <v>206</v>
      </c>
      <c r="Y42" s="702"/>
      <c r="Z42" s="702"/>
      <c r="AA42" s="702"/>
      <c r="AB42" s="702"/>
      <c r="AC42" s="703"/>
    </row>
    <row r="43" spans="1:29" ht="15.95" customHeight="1" x14ac:dyDescent="0.25">
      <c r="A43" s="27"/>
      <c r="B43" s="28"/>
      <c r="C43" s="49"/>
      <c r="D43" s="29"/>
      <c r="E43" s="30"/>
      <c r="I43" s="528" t="s">
        <v>725</v>
      </c>
      <c r="J43" s="675" t="s">
        <v>903</v>
      </c>
      <c r="K43" s="676"/>
      <c r="L43" s="676"/>
      <c r="M43" s="676"/>
      <c r="N43" s="676"/>
      <c r="O43" s="677"/>
      <c r="Q43" s="62">
        <v>5200</v>
      </c>
      <c r="R43" s="63"/>
      <c r="S43" s="678" t="s">
        <v>1099</v>
      </c>
      <c r="T43" s="678"/>
      <c r="U43" s="678"/>
      <c r="V43" s="678"/>
      <c r="W43" s="679"/>
      <c r="X43" s="701" t="s">
        <v>207</v>
      </c>
      <c r="Y43" s="702"/>
      <c r="Z43" s="702"/>
      <c r="AA43" s="702"/>
      <c r="AB43" s="702"/>
      <c r="AC43" s="703"/>
    </row>
    <row r="44" spans="1:29" ht="15.95" customHeight="1" x14ac:dyDescent="0.25">
      <c r="A44" s="27"/>
      <c r="B44" s="28"/>
      <c r="C44" s="49"/>
      <c r="D44" s="29"/>
      <c r="E44" s="30"/>
      <c r="I44" s="528" t="s">
        <v>730</v>
      </c>
      <c r="J44" s="675" t="s">
        <v>888</v>
      </c>
      <c r="K44" s="676"/>
      <c r="L44" s="676"/>
      <c r="M44" s="676"/>
      <c r="N44" s="676"/>
      <c r="O44" s="677"/>
      <c r="Q44" s="62">
        <v>5592.5</v>
      </c>
      <c r="R44" s="63"/>
      <c r="S44" s="678" t="s">
        <v>526</v>
      </c>
      <c r="T44" s="678"/>
      <c r="U44" s="678"/>
      <c r="V44" s="678"/>
      <c r="W44" s="679"/>
      <c r="X44" s="701" t="s">
        <v>212</v>
      </c>
      <c r="Y44" s="702"/>
      <c r="Z44" s="702"/>
      <c r="AA44" s="702"/>
      <c r="AB44" s="702"/>
      <c r="AC44" s="703"/>
    </row>
    <row r="45" spans="1:29" ht="15.95" customHeight="1" x14ac:dyDescent="0.25">
      <c r="A45" s="27"/>
      <c r="B45" s="28"/>
      <c r="C45" s="49"/>
      <c r="D45" s="29"/>
      <c r="E45" s="30"/>
      <c r="I45" s="528" t="s">
        <v>726</v>
      </c>
      <c r="J45" s="675" t="s">
        <v>897</v>
      </c>
      <c r="K45" s="676"/>
      <c r="L45" s="676"/>
      <c r="M45" s="676"/>
      <c r="N45" s="676"/>
      <c r="O45" s="677"/>
      <c r="Q45" s="62">
        <v>1000</v>
      </c>
      <c r="R45" s="63"/>
      <c r="S45" s="678" t="s">
        <v>301</v>
      </c>
      <c r="T45" s="678"/>
      <c r="U45" s="678"/>
      <c r="V45" s="678"/>
      <c r="W45" s="679"/>
      <c r="X45" s="701" t="s">
        <v>208</v>
      </c>
      <c r="Y45" s="702"/>
      <c r="Z45" s="702"/>
      <c r="AA45" s="702"/>
      <c r="AB45" s="702"/>
      <c r="AC45" s="703"/>
    </row>
    <row r="46" spans="1:29" ht="15.95" customHeight="1" x14ac:dyDescent="0.25">
      <c r="A46" s="27"/>
      <c r="B46" s="28"/>
      <c r="C46" s="49"/>
      <c r="D46" s="29"/>
      <c r="E46" s="30"/>
      <c r="I46" s="528" t="s">
        <v>727</v>
      </c>
      <c r="J46" s="675" t="s">
        <v>895</v>
      </c>
      <c r="K46" s="676"/>
      <c r="L46" s="676"/>
      <c r="M46" s="676"/>
      <c r="N46" s="676"/>
      <c r="O46" s="677"/>
      <c r="Q46" s="62">
        <v>250</v>
      </c>
      <c r="R46" s="63"/>
      <c r="S46" s="678"/>
      <c r="T46" s="678"/>
      <c r="U46" s="678"/>
      <c r="V46" s="678"/>
      <c r="W46" s="679"/>
      <c r="X46" s="701" t="s">
        <v>209</v>
      </c>
      <c r="Y46" s="702"/>
      <c r="Z46" s="702"/>
      <c r="AA46" s="702"/>
      <c r="AB46" s="702"/>
      <c r="AC46" s="703"/>
    </row>
    <row r="47" spans="1:29" ht="15.95" customHeight="1" x14ac:dyDescent="0.25">
      <c r="A47" s="27"/>
      <c r="B47" s="28"/>
      <c r="C47" s="49"/>
      <c r="D47" s="29"/>
      <c r="E47" s="30"/>
      <c r="H47" s="32"/>
      <c r="I47" s="528" t="s">
        <v>729</v>
      </c>
      <c r="J47" s="675" t="s">
        <v>886</v>
      </c>
      <c r="K47" s="676"/>
      <c r="L47" s="676"/>
      <c r="M47" s="676"/>
      <c r="N47" s="676"/>
      <c r="O47" s="677"/>
      <c r="Q47" s="62">
        <v>150</v>
      </c>
      <c r="R47" s="63"/>
      <c r="S47" s="678"/>
      <c r="T47" s="678"/>
      <c r="U47" s="678"/>
      <c r="V47" s="678"/>
      <c r="W47" s="679"/>
      <c r="X47" s="701" t="s">
        <v>211</v>
      </c>
      <c r="Y47" s="702"/>
      <c r="Z47" s="702"/>
      <c r="AA47" s="702"/>
      <c r="AB47" s="702"/>
      <c r="AC47" s="703"/>
    </row>
    <row r="48" spans="1:29" ht="15.95" customHeight="1" x14ac:dyDescent="0.25">
      <c r="A48" s="27"/>
      <c r="B48" s="28"/>
      <c r="C48" s="49"/>
      <c r="D48" s="29"/>
      <c r="E48" s="30"/>
      <c r="I48" s="32"/>
      <c r="J48" s="525"/>
      <c r="K48" s="530"/>
      <c r="L48" s="530"/>
      <c r="M48" s="530"/>
      <c r="N48" s="530"/>
      <c r="O48" s="526"/>
      <c r="Q48" s="62"/>
      <c r="R48" s="63"/>
      <c r="S48" s="531"/>
      <c r="T48" s="531"/>
      <c r="U48" s="531"/>
      <c r="V48" s="531"/>
      <c r="W48" s="527"/>
    </row>
    <row r="49" spans="1:23" ht="15.95" customHeight="1" x14ac:dyDescent="0.25">
      <c r="A49" s="27"/>
      <c r="B49" s="28"/>
      <c r="C49" s="49"/>
      <c r="D49" s="29"/>
      <c r="E49" s="30"/>
      <c r="H49" s="32"/>
      <c r="I49" s="32"/>
      <c r="J49" s="675"/>
      <c r="K49" s="676"/>
      <c r="L49" s="676"/>
      <c r="M49" s="676"/>
      <c r="N49" s="676"/>
      <c r="O49" s="677"/>
      <c r="Q49" s="62"/>
      <c r="R49" s="63"/>
      <c r="S49" s="678"/>
      <c r="T49" s="678"/>
      <c r="U49" s="678"/>
      <c r="V49" s="678"/>
      <c r="W49" s="679"/>
    </row>
    <row r="50" spans="1:23" ht="15.95" customHeight="1" x14ac:dyDescent="0.25">
      <c r="A50" s="27"/>
      <c r="B50" s="28"/>
      <c r="D50" s="49"/>
      <c r="E50" s="30"/>
      <c r="H50" s="32"/>
      <c r="I50" s="32"/>
      <c r="J50" s="675"/>
      <c r="K50" s="676"/>
      <c r="L50" s="676"/>
      <c r="M50" s="676"/>
      <c r="N50" s="676"/>
      <c r="O50" s="677"/>
      <c r="Q50" s="62"/>
      <c r="R50" s="63"/>
      <c r="S50" s="678"/>
      <c r="T50" s="678"/>
      <c r="U50" s="678"/>
      <c r="V50" s="678"/>
      <c r="W50" s="679"/>
    </row>
    <row r="51" spans="1:23" ht="15.95" customHeight="1" thickBot="1" x14ac:dyDescent="0.3">
      <c r="E51" s="30"/>
      <c r="J51" s="6"/>
      <c r="K51" s="6"/>
      <c r="L51" s="6"/>
      <c r="N51" s="6"/>
      <c r="O51" s="66" t="s">
        <v>28</v>
      </c>
      <c r="Q51" s="42">
        <f>SUM(Q40:Q50)</f>
        <v>18692.5</v>
      </c>
      <c r="R51" s="7" t="s">
        <v>29</v>
      </c>
    </row>
    <row r="52" spans="1:23" ht="30" customHeight="1" x14ac:dyDescent="0.25">
      <c r="A52" s="680"/>
      <c r="B52" s="680"/>
      <c r="C52" s="680"/>
      <c r="D52" s="680"/>
      <c r="E52" s="680"/>
      <c r="F52" s="680"/>
      <c r="G52" s="680"/>
      <c r="H52" s="680"/>
      <c r="I52" s="680"/>
      <c r="J52" s="680"/>
      <c r="K52" s="680"/>
      <c r="L52" s="680"/>
      <c r="M52" s="680"/>
      <c r="N52" s="680"/>
      <c r="O52" s="680"/>
      <c r="P52" s="680"/>
      <c r="Q52" s="680"/>
      <c r="R52" s="680"/>
      <c r="S52" s="680"/>
      <c r="T52" s="680"/>
      <c r="U52" s="680"/>
      <c r="V52" s="680"/>
      <c r="W52" s="680"/>
    </row>
    <row r="53" spans="1:23" ht="15.95" customHeight="1" thickBot="1" x14ac:dyDescent="0.3">
      <c r="J53" s="6"/>
      <c r="K53" s="674" t="s">
        <v>98</v>
      </c>
      <c r="L53" s="674"/>
      <c r="M53" s="674"/>
      <c r="N53" s="674"/>
      <c r="O53" s="674"/>
      <c r="P53" s="674"/>
      <c r="Q53" s="674"/>
      <c r="R53" s="674"/>
      <c r="S53" s="674"/>
      <c r="T53" s="674"/>
      <c r="U53" s="6"/>
      <c r="V53" s="6"/>
      <c r="W53" s="6"/>
    </row>
    <row r="54" spans="1:23" ht="15.95" customHeight="1" x14ac:dyDescent="0.25">
      <c r="J54" s="6"/>
      <c r="K54" s="6"/>
      <c r="L54" s="6"/>
      <c r="N54" s="6"/>
      <c r="O54" s="6"/>
    </row>
    <row r="55" spans="1:23" ht="15.95" customHeight="1" x14ac:dyDescent="0.25">
      <c r="J55" s="6"/>
      <c r="K55" s="6"/>
      <c r="L55" s="6"/>
      <c r="N55" s="6"/>
      <c r="O55" s="6"/>
    </row>
    <row r="56" spans="1:23" ht="17.100000000000001" customHeight="1" x14ac:dyDescent="0.25">
      <c r="J56" s="6"/>
      <c r="K56" s="6"/>
      <c r="L56" s="6"/>
      <c r="N56" s="6"/>
      <c r="O56" s="6"/>
    </row>
    <row r="57" spans="1:23" ht="17.100000000000001" customHeight="1" x14ac:dyDescent="0.25">
      <c r="J57" s="6"/>
      <c r="K57" s="6"/>
      <c r="L57" s="6"/>
      <c r="N57" s="6"/>
      <c r="O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sheetData>
  <mergeCells count="58">
    <mergeCell ref="H1:I1"/>
    <mergeCell ref="H2:I2"/>
    <mergeCell ref="J42:O42"/>
    <mergeCell ref="A5:D5"/>
    <mergeCell ref="Q5:Q6"/>
    <mergeCell ref="A6:D6"/>
    <mergeCell ref="U5:U6"/>
    <mergeCell ref="J45:O45"/>
    <mergeCell ref="S42:W42"/>
    <mergeCell ref="J34:O34"/>
    <mergeCell ref="S34:W34"/>
    <mergeCell ref="J35:O35"/>
    <mergeCell ref="S35:W35"/>
    <mergeCell ref="J36:O36"/>
    <mergeCell ref="S36:W36"/>
    <mergeCell ref="S45:W45"/>
    <mergeCell ref="S43:W43"/>
    <mergeCell ref="J40:O40"/>
    <mergeCell ref="V3:W3"/>
    <mergeCell ref="J33:O33"/>
    <mergeCell ref="S33:W33"/>
    <mergeCell ref="A20:W20"/>
    <mergeCell ref="A21:W21"/>
    <mergeCell ref="A22:W23"/>
    <mergeCell ref="A24:W24"/>
    <mergeCell ref="A25:W25"/>
    <mergeCell ref="C26:V26"/>
    <mergeCell ref="C27:V28"/>
    <mergeCell ref="A29:W29"/>
    <mergeCell ref="J30:O30"/>
    <mergeCell ref="S30:W30"/>
    <mergeCell ref="A31:W31"/>
    <mergeCell ref="T5:T6"/>
    <mergeCell ref="A4:D4"/>
    <mergeCell ref="K53:T53"/>
    <mergeCell ref="S41:W41"/>
    <mergeCell ref="J41:O41"/>
    <mergeCell ref="J49:O49"/>
    <mergeCell ref="S49:W49"/>
    <mergeCell ref="J50:O50"/>
    <mergeCell ref="S50:W50"/>
    <mergeCell ref="A52:W52"/>
    <mergeCell ref="J47:O47"/>
    <mergeCell ref="J44:O44"/>
    <mergeCell ref="J43:O43"/>
    <mergeCell ref="S44:W44"/>
    <mergeCell ref="J46:O46"/>
    <mergeCell ref="X40:AC40"/>
    <mergeCell ref="S46:W46"/>
    <mergeCell ref="S40:W40"/>
    <mergeCell ref="S47:W47"/>
    <mergeCell ref="X47:AC47"/>
    <mergeCell ref="X44:AC44"/>
    <mergeCell ref="X41:AC41"/>
    <mergeCell ref="X42:AC42"/>
    <mergeCell ref="X43:AC43"/>
    <mergeCell ref="X45:AC45"/>
    <mergeCell ref="X46:AC4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A12" sqref="A12:W13"/>
    </sheetView>
  </sheetViews>
  <sheetFormatPr defaultColWidth="9.140625" defaultRowHeight="20.100000000000001" customHeight="1" x14ac:dyDescent="0.25"/>
  <cols>
    <col min="1" max="1" width="2.7109375" style="549" customWidth="1"/>
    <col min="2" max="2" width="4.140625" style="31" customWidth="1"/>
    <col min="3" max="3" width="6.7109375" style="31" customWidth="1"/>
    <col min="4" max="4" width="12.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85546875" style="6" customWidth="1"/>
    <col min="25" max="16384" width="9.140625" style="6"/>
  </cols>
  <sheetData>
    <row r="1" spans="1:23" ht="20.100000000000001" customHeight="1" x14ac:dyDescent="0.25">
      <c r="A1" s="1" t="s">
        <v>0</v>
      </c>
      <c r="B1" s="2"/>
      <c r="C1" s="2"/>
      <c r="D1" s="2"/>
      <c r="E1" s="3"/>
      <c r="F1" s="4"/>
      <c r="G1" s="5"/>
      <c r="H1" s="692" t="s">
        <v>415</v>
      </c>
      <c r="I1" s="692"/>
    </row>
    <row r="2" spans="1:23" ht="20.100000000000001" customHeight="1" x14ac:dyDescent="0.25">
      <c r="A2" s="1" t="s">
        <v>1</v>
      </c>
      <c r="B2" s="2"/>
      <c r="C2" s="2"/>
      <c r="D2" s="2"/>
      <c r="E2" s="3"/>
      <c r="F2" s="4"/>
      <c r="G2" s="5"/>
      <c r="H2" s="693">
        <v>151</v>
      </c>
      <c r="I2" s="693"/>
    </row>
    <row r="3" spans="1:23" ht="12" customHeight="1" x14ac:dyDescent="0.25">
      <c r="A3" s="11"/>
      <c r="B3" s="11"/>
      <c r="C3" s="11"/>
      <c r="D3" s="11"/>
      <c r="E3" s="11"/>
      <c r="F3" s="11"/>
      <c r="G3" s="11"/>
      <c r="H3" s="11"/>
      <c r="I3" s="11"/>
      <c r="J3" s="6"/>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670" t="s">
        <v>5</v>
      </c>
      <c r="B5" s="670"/>
      <c r="C5" s="670"/>
      <c r="D5" s="670"/>
      <c r="E5" s="3"/>
      <c r="F5" s="542" t="s">
        <v>6</v>
      </c>
      <c r="G5" s="13" t="s">
        <v>6</v>
      </c>
      <c r="I5" s="542" t="s">
        <v>7</v>
      </c>
      <c r="K5" s="109"/>
      <c r="L5" s="15" t="s">
        <v>8</v>
      </c>
      <c r="M5" s="109"/>
      <c r="N5" s="18" t="s">
        <v>9</v>
      </c>
      <c r="O5" s="15" t="s">
        <v>8</v>
      </c>
      <c r="P5" s="109"/>
      <c r="Q5" s="671" t="s">
        <v>284</v>
      </c>
      <c r="R5" s="21"/>
      <c r="S5" s="543" t="s">
        <v>10</v>
      </c>
      <c r="T5" s="673" t="s">
        <v>285</v>
      </c>
      <c r="U5" s="672" t="s">
        <v>1160</v>
      </c>
      <c r="V5" s="543" t="s">
        <v>286</v>
      </c>
      <c r="W5" s="543" t="s">
        <v>287</v>
      </c>
    </row>
    <row r="6" spans="1:23" s="20" customFormat="1" ht="15.95" customHeight="1" x14ac:dyDescent="0.25">
      <c r="A6" s="670" t="s">
        <v>11</v>
      </c>
      <c r="B6" s="670"/>
      <c r="C6" s="670"/>
      <c r="D6" s="670"/>
      <c r="E6" s="3"/>
      <c r="F6" s="542"/>
      <c r="G6" s="13" t="s">
        <v>1</v>
      </c>
      <c r="I6" s="542"/>
      <c r="K6" s="109"/>
      <c r="L6" s="22">
        <v>43646</v>
      </c>
      <c r="M6" s="109"/>
      <c r="N6" s="18" t="s">
        <v>12</v>
      </c>
      <c r="O6" s="22" t="s">
        <v>1066</v>
      </c>
      <c r="P6" s="109"/>
      <c r="Q6" s="671"/>
      <c r="R6" s="21"/>
      <c r="S6" s="543" t="s">
        <v>13</v>
      </c>
      <c r="T6" s="673"/>
      <c r="U6" s="67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151</v>
      </c>
      <c r="C8" s="29">
        <v>5303</v>
      </c>
      <c r="D8" s="467" t="s">
        <v>1038</v>
      </c>
      <c r="E8" s="30"/>
      <c r="F8" s="6" t="s">
        <v>138</v>
      </c>
      <c r="G8" s="31">
        <f>B8</f>
        <v>151</v>
      </c>
      <c r="H8" s="32"/>
      <c r="I8" s="6" t="s">
        <v>905</v>
      </c>
      <c r="J8" s="6"/>
      <c r="K8" s="34"/>
      <c r="L8" s="33">
        <v>17662.2</v>
      </c>
      <c r="M8" s="34"/>
      <c r="N8" s="7">
        <v>28000</v>
      </c>
      <c r="O8" s="33">
        <v>8329.41</v>
      </c>
      <c r="P8" s="109"/>
      <c r="Q8" s="35">
        <v>28000</v>
      </c>
      <c r="R8" s="36"/>
      <c r="S8" s="35"/>
      <c r="T8" s="149">
        <f>S8+Q8</f>
        <v>28000</v>
      </c>
      <c r="U8" s="150">
        <f>IF(T8=0,"",(T8-N8)/N8)</f>
        <v>0</v>
      </c>
      <c r="V8" s="35"/>
      <c r="W8" s="177"/>
    </row>
    <row r="9" spans="1:23" s="39" customFormat="1" ht="15.95" customHeight="1" thickBot="1" x14ac:dyDescent="0.3">
      <c r="A9" s="38"/>
      <c r="B9" s="38"/>
      <c r="C9" s="38"/>
      <c r="D9" s="38"/>
      <c r="G9" s="38"/>
      <c r="I9" s="40" t="str">
        <f>H1</f>
        <v>TOWN COUNSEL</v>
      </c>
      <c r="K9" s="43"/>
      <c r="L9" s="42">
        <f t="shared" ref="L9" si="0">SUM(L8:L8)</f>
        <v>17662.2</v>
      </c>
      <c r="M9" s="43"/>
      <c r="N9" s="42">
        <f t="shared" ref="N9:O9" si="1">SUM(N8:N8)</f>
        <v>28000</v>
      </c>
      <c r="O9" s="42">
        <f t="shared" si="1"/>
        <v>8329.41</v>
      </c>
      <c r="P9" s="43"/>
      <c r="Q9" s="42">
        <f>SUM(Q8:Q8)</f>
        <v>28000</v>
      </c>
      <c r="R9" s="10"/>
      <c r="S9" s="42">
        <f>SUM(S8:S8)</f>
        <v>0</v>
      </c>
      <c r="T9" s="42">
        <f>SUM(T8:T8)</f>
        <v>28000</v>
      </c>
      <c r="U9" s="44"/>
      <c r="V9" s="42">
        <f>SUM(V8:V8)</f>
        <v>0</v>
      </c>
      <c r="W9" s="148">
        <f>SUM(W8:W8)</f>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9"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9"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9"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9"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9"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9" s="20" customFormat="1" ht="15.95" customHeight="1" x14ac:dyDescent="0.25">
      <c r="B22" s="59"/>
      <c r="C22" s="25"/>
      <c r="D22" s="26"/>
      <c r="E22" s="14"/>
      <c r="J22" s="60" t="s">
        <v>24</v>
      </c>
      <c r="M22" s="16"/>
      <c r="P22" s="16"/>
      <c r="Q22" s="543"/>
      <c r="R22" s="18"/>
      <c r="S22" s="10"/>
      <c r="T22" s="7"/>
      <c r="U22" s="10"/>
      <c r="V22" s="10"/>
      <c r="W22" s="9"/>
      <c r="X22" s="6"/>
    </row>
    <row r="23" spans="1:29" ht="15.95" customHeight="1" x14ac:dyDescent="0.25">
      <c r="A23" s="27"/>
      <c r="B23" s="28"/>
      <c r="C23" s="49"/>
      <c r="D23" s="29"/>
      <c r="E23" s="30"/>
      <c r="H23" s="32"/>
      <c r="I23" s="61"/>
      <c r="J23" s="675" t="s">
        <v>416</v>
      </c>
      <c r="K23" s="694"/>
      <c r="L23" s="694"/>
      <c r="M23" s="694"/>
      <c r="N23" s="694"/>
      <c r="O23" s="677"/>
      <c r="Q23" s="62"/>
      <c r="R23" s="63"/>
      <c r="S23" s="695"/>
      <c r="T23" s="695"/>
      <c r="U23" s="695"/>
      <c r="V23" s="695"/>
      <c r="W23" s="679"/>
    </row>
    <row r="24" spans="1:29"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9"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9" ht="15.95" customHeight="1" x14ac:dyDescent="0.25">
      <c r="A26" s="27"/>
      <c r="B26" s="28"/>
      <c r="C26" s="49"/>
      <c r="D26" s="29"/>
      <c r="E26" s="30"/>
      <c r="J26" s="675"/>
      <c r="K26" s="694"/>
      <c r="L26" s="694"/>
      <c r="M26" s="694"/>
      <c r="N26" s="694"/>
      <c r="O26" s="677"/>
      <c r="Q26" s="62"/>
      <c r="R26" s="63"/>
      <c r="S26" s="695"/>
      <c r="T26" s="695"/>
      <c r="U26" s="695"/>
      <c r="V26" s="695"/>
      <c r="W26" s="679"/>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548" t="s">
        <v>732</v>
      </c>
      <c r="J30" s="675" t="s">
        <v>905</v>
      </c>
      <c r="K30" s="694"/>
      <c r="L30" s="694"/>
      <c r="M30" s="694"/>
      <c r="N30" s="694"/>
      <c r="O30" s="677"/>
      <c r="Q30" s="62">
        <v>28000</v>
      </c>
      <c r="R30" s="63"/>
      <c r="S30" s="695" t="s">
        <v>418</v>
      </c>
      <c r="T30" s="695"/>
      <c r="U30" s="695"/>
      <c r="V30" s="695"/>
      <c r="W30" s="679"/>
      <c r="X30" s="675" t="s">
        <v>417</v>
      </c>
      <c r="Y30" s="694"/>
      <c r="Z30" s="694"/>
      <c r="AA30" s="694"/>
      <c r="AB30" s="694"/>
      <c r="AC30" s="677"/>
    </row>
    <row r="31" spans="1:29" ht="15.95" customHeight="1" x14ac:dyDescent="0.25">
      <c r="A31" s="27"/>
      <c r="B31" s="28"/>
      <c r="C31" s="49"/>
      <c r="D31" s="29"/>
      <c r="E31" s="30"/>
      <c r="I31" s="548"/>
      <c r="J31" s="675"/>
      <c r="K31" s="694"/>
      <c r="L31" s="694"/>
      <c r="M31" s="694"/>
      <c r="N31" s="694"/>
      <c r="O31" s="677"/>
      <c r="Q31" s="62"/>
      <c r="R31" s="63"/>
      <c r="S31" s="695"/>
      <c r="T31" s="695"/>
      <c r="U31" s="695"/>
      <c r="V31" s="695"/>
      <c r="W31" s="679"/>
      <c r="X31" s="675" t="s">
        <v>419</v>
      </c>
      <c r="Y31" s="694"/>
      <c r="Z31" s="694"/>
      <c r="AA31" s="694"/>
      <c r="AB31" s="694"/>
      <c r="AC31" s="677"/>
    </row>
    <row r="32" spans="1:29" ht="15.95" customHeight="1" x14ac:dyDescent="0.25">
      <c r="A32" s="27"/>
      <c r="B32" s="28"/>
      <c r="C32" s="49"/>
      <c r="D32" s="29"/>
      <c r="E32" s="30"/>
      <c r="I32" s="32"/>
      <c r="J32" s="675"/>
      <c r="K32" s="694"/>
      <c r="L32" s="694"/>
      <c r="M32" s="694"/>
      <c r="N32" s="694"/>
      <c r="O32" s="677"/>
      <c r="Q32" s="62"/>
      <c r="R32" s="63"/>
      <c r="S32" s="695"/>
      <c r="T32" s="695"/>
      <c r="U32" s="695"/>
      <c r="V32" s="695"/>
      <c r="W32" s="679"/>
    </row>
    <row r="33" spans="1:23" ht="15.95" customHeight="1" x14ac:dyDescent="0.25">
      <c r="A33" s="27"/>
      <c r="B33" s="28"/>
      <c r="C33" s="49"/>
      <c r="D33" s="29"/>
      <c r="E33" s="30"/>
      <c r="I33" s="32"/>
      <c r="J33" s="675"/>
      <c r="K33" s="694"/>
      <c r="L33" s="694"/>
      <c r="M33" s="694"/>
      <c r="N33" s="694"/>
      <c r="O33" s="677"/>
      <c r="Q33" s="62"/>
      <c r="R33" s="63"/>
      <c r="S33" s="695"/>
      <c r="T33" s="695"/>
      <c r="U33" s="695"/>
      <c r="V33" s="695"/>
      <c r="W33" s="679"/>
    </row>
    <row r="34" spans="1:23" ht="15.95" customHeight="1" x14ac:dyDescent="0.25">
      <c r="A34" s="27"/>
      <c r="B34" s="28"/>
      <c r="C34" s="49"/>
      <c r="D34" s="29"/>
      <c r="E34" s="30"/>
      <c r="I34" s="32"/>
      <c r="J34" s="675"/>
      <c r="K34" s="694"/>
      <c r="L34" s="694"/>
      <c r="M34" s="694"/>
      <c r="N34" s="694"/>
      <c r="O34" s="677"/>
      <c r="Q34" s="62"/>
      <c r="R34" s="63"/>
      <c r="S34" s="695"/>
      <c r="T34" s="695"/>
      <c r="U34" s="695"/>
      <c r="V34" s="695"/>
      <c r="W34" s="679"/>
    </row>
    <row r="35" spans="1:23"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3"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3" ht="15.95" customHeight="1" x14ac:dyDescent="0.25">
      <c r="A37" s="27"/>
      <c r="B37" s="28"/>
      <c r="C37" s="49"/>
      <c r="D37" s="29"/>
      <c r="E37" s="30"/>
      <c r="I37" s="32"/>
      <c r="J37" s="675"/>
      <c r="K37" s="694"/>
      <c r="L37" s="694"/>
      <c r="M37" s="694"/>
      <c r="N37" s="694"/>
      <c r="O37" s="677"/>
      <c r="Q37" s="62"/>
      <c r="R37" s="63"/>
      <c r="S37" s="695"/>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D40" s="49"/>
      <c r="E40" s="30"/>
      <c r="H40" s="32"/>
      <c r="I40" s="32"/>
      <c r="J40" s="675"/>
      <c r="K40" s="694"/>
      <c r="L40" s="694"/>
      <c r="M40" s="694"/>
      <c r="N40" s="694"/>
      <c r="O40" s="677"/>
      <c r="Q40" s="62"/>
      <c r="R40" s="63"/>
      <c r="S40" s="695"/>
      <c r="T40" s="695"/>
      <c r="U40" s="695"/>
      <c r="V40" s="695"/>
      <c r="W40" s="679"/>
    </row>
    <row r="41" spans="1:23" ht="15.95" customHeight="1" thickBot="1" x14ac:dyDescent="0.3">
      <c r="E41" s="30"/>
      <c r="J41" s="6"/>
      <c r="K41" s="6"/>
      <c r="L41" s="6"/>
      <c r="N41" s="6"/>
      <c r="O41" s="66" t="s">
        <v>28</v>
      </c>
      <c r="Q41" s="42">
        <f>SUM(Q30:Q40)</f>
        <v>28000</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1069</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4">
    <mergeCell ref="C16:V16"/>
    <mergeCell ref="C17:V18"/>
    <mergeCell ref="T5:T6"/>
    <mergeCell ref="H1:I1"/>
    <mergeCell ref="H2:I2"/>
    <mergeCell ref="A4:D4"/>
    <mergeCell ref="A5:D5"/>
    <mergeCell ref="Q5:Q6"/>
    <mergeCell ref="A6:D6"/>
    <mergeCell ref="S31:W31"/>
    <mergeCell ref="J32:O32"/>
    <mergeCell ref="S32:W32"/>
    <mergeCell ref="U5:U6"/>
    <mergeCell ref="V3:W3"/>
    <mergeCell ref="A10:W10"/>
    <mergeCell ref="A11:W11"/>
    <mergeCell ref="J23:O23"/>
    <mergeCell ref="S23:W23"/>
    <mergeCell ref="A19:W19"/>
    <mergeCell ref="J20:O20"/>
    <mergeCell ref="S20:W20"/>
    <mergeCell ref="A21:W21"/>
    <mergeCell ref="A12:W13"/>
    <mergeCell ref="A14:W14"/>
    <mergeCell ref="A15:W15"/>
    <mergeCell ref="J24:O24"/>
    <mergeCell ref="S24:W24"/>
    <mergeCell ref="J25:O25"/>
    <mergeCell ref="S25:W25"/>
    <mergeCell ref="J26:O26"/>
    <mergeCell ref="S26:W26"/>
    <mergeCell ref="K43:T43"/>
    <mergeCell ref="J37:O37"/>
    <mergeCell ref="S37:W37"/>
    <mergeCell ref="J38:O38"/>
    <mergeCell ref="S38:W38"/>
    <mergeCell ref="J39:O39"/>
    <mergeCell ref="S39:W39"/>
    <mergeCell ref="X30:AC30"/>
    <mergeCell ref="X31:AC31"/>
    <mergeCell ref="J40:O40"/>
    <mergeCell ref="S40:W40"/>
    <mergeCell ref="A42:W42"/>
    <mergeCell ref="J34:O34"/>
    <mergeCell ref="S34:W34"/>
    <mergeCell ref="J35:O35"/>
    <mergeCell ref="S35:W35"/>
    <mergeCell ref="J36:O36"/>
    <mergeCell ref="S36:W36"/>
    <mergeCell ref="J33:O33"/>
    <mergeCell ref="S33:W33"/>
    <mergeCell ref="J30:O30"/>
    <mergeCell ref="S30:W30"/>
    <mergeCell ref="J31:O3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C67"/>
  <sheetViews>
    <sheetView zoomScaleNormal="100" workbookViewId="0">
      <pane xSplit="9" ySplit="6" topLeftCell="J19" activePane="bottomRight" state="frozen"/>
      <selection activeCell="Z8" sqref="Z8"/>
      <selection pane="topRight" activeCell="Z8" sqref="Z8"/>
      <selection pane="bottomLeft" activeCell="Z8" sqref="Z8"/>
      <selection pane="bottomRight" activeCell="Q26" sqref="Q26"/>
    </sheetView>
  </sheetViews>
  <sheetFormatPr defaultColWidth="9.140625" defaultRowHeight="20.100000000000001" customHeight="1" x14ac:dyDescent="0.25"/>
  <cols>
    <col min="1" max="1" width="2.7109375" style="46" customWidth="1"/>
    <col min="2" max="2" width="3.7109375" style="31" customWidth="1"/>
    <col min="3" max="3" width="6"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1.42578125" style="3" bestFit="1" customWidth="1"/>
    <col min="25" max="28" width="9.140625" style="6"/>
    <col min="29" max="29" width="1.5703125" style="6" customWidth="1"/>
    <col min="30" max="16384" width="9.140625" style="6"/>
  </cols>
  <sheetData>
    <row r="1" spans="1:24" ht="20.100000000000001" customHeight="1" x14ac:dyDescent="0.25">
      <c r="A1" s="1" t="s">
        <v>0</v>
      </c>
      <c r="B1" s="2"/>
      <c r="C1" s="2"/>
      <c r="D1" s="2"/>
      <c r="E1" s="3"/>
      <c r="F1" s="4"/>
      <c r="G1" s="5"/>
      <c r="H1" s="692" t="s">
        <v>397</v>
      </c>
      <c r="I1" s="692"/>
    </row>
    <row r="2" spans="1:24" ht="20.100000000000001" customHeight="1" x14ac:dyDescent="0.25">
      <c r="A2" s="1" t="s">
        <v>1</v>
      </c>
      <c r="B2" s="2"/>
      <c r="C2" s="2"/>
      <c r="D2" s="2"/>
      <c r="E2" s="3"/>
      <c r="F2" s="4"/>
      <c r="G2" s="5"/>
      <c r="H2" s="693">
        <v>155</v>
      </c>
      <c r="I2" s="693"/>
    </row>
    <row r="3" spans="1:24"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4"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4"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4"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4" s="20" customFormat="1" ht="15.95" customHeight="1" x14ac:dyDescent="0.25">
      <c r="A7" s="24"/>
      <c r="B7" s="25"/>
      <c r="C7" s="25"/>
      <c r="D7" s="26"/>
      <c r="E7" s="14"/>
      <c r="K7" s="109"/>
      <c r="L7" s="22"/>
      <c r="M7" s="34"/>
      <c r="N7" s="18"/>
      <c r="O7" s="22"/>
      <c r="P7" s="109"/>
      <c r="Q7" s="17"/>
      <c r="R7" s="18"/>
      <c r="S7" s="17"/>
      <c r="T7" s="18"/>
      <c r="U7" s="18"/>
      <c r="V7" s="17"/>
      <c r="W7" s="23"/>
    </row>
    <row r="8" spans="1:24" ht="15.95" customHeight="1" x14ac:dyDescent="0.25">
      <c r="A8" s="27">
        <v>1</v>
      </c>
      <c r="B8" s="28">
        <v>155</v>
      </c>
      <c r="C8" s="29">
        <v>5110</v>
      </c>
      <c r="D8" s="467" t="s">
        <v>1038</v>
      </c>
      <c r="E8" s="30"/>
      <c r="F8" s="6" t="s">
        <v>140</v>
      </c>
      <c r="G8" s="31">
        <f>B8</f>
        <v>155</v>
      </c>
      <c r="H8" s="32"/>
      <c r="I8" s="333" t="s">
        <v>892</v>
      </c>
      <c r="J8" s="6"/>
      <c r="K8" s="34"/>
      <c r="L8" s="33">
        <v>20029.95</v>
      </c>
      <c r="M8" s="34"/>
      <c r="N8" s="7">
        <v>26496.6</v>
      </c>
      <c r="O8" s="33">
        <v>6743.08</v>
      </c>
      <c r="P8" s="109"/>
      <c r="Q8" s="35">
        <v>26496.6</v>
      </c>
      <c r="R8" s="36"/>
      <c r="S8" s="35">
        <v>530.4</v>
      </c>
      <c r="T8" s="149">
        <f>Q8+S8</f>
        <v>27027</v>
      </c>
      <c r="U8" s="150">
        <f>IF(T8=0,"",(T8-N8)/N8)</f>
        <v>2.0017662643509033E-2</v>
      </c>
      <c r="V8" s="35"/>
      <c r="W8" s="177"/>
    </row>
    <row r="9" spans="1:24" ht="15.95" customHeight="1" x14ac:dyDescent="0.25">
      <c r="A9" s="27">
        <v>1</v>
      </c>
      <c r="B9" s="28">
        <v>155</v>
      </c>
      <c r="C9" s="29">
        <v>5244</v>
      </c>
      <c r="D9" s="467" t="s">
        <v>1038</v>
      </c>
      <c r="E9" s="30"/>
      <c r="F9" s="6" t="s">
        <v>140</v>
      </c>
      <c r="G9" s="31">
        <f t="shared" ref="G9:G11" si="0">B9</f>
        <v>155</v>
      </c>
      <c r="H9" s="32"/>
      <c r="I9" s="6" t="s">
        <v>906</v>
      </c>
      <c r="J9" s="6"/>
      <c r="K9" s="34"/>
      <c r="L9" s="33">
        <v>7039.81</v>
      </c>
      <c r="M9" s="34"/>
      <c r="N9" s="7">
        <v>3000</v>
      </c>
      <c r="O9" s="33">
        <v>-502.56</v>
      </c>
      <c r="P9" s="109"/>
      <c r="Q9" s="35">
        <v>3000</v>
      </c>
      <c r="R9" s="156"/>
      <c r="S9" s="35"/>
      <c r="T9" s="149">
        <f>S9+Q9</f>
        <v>3000</v>
      </c>
      <c r="U9" s="150">
        <f>IF(T9=0,"",(T9-N9)/N9)</f>
        <v>0</v>
      </c>
      <c r="V9" s="35"/>
      <c r="W9" s="177"/>
    </row>
    <row r="10" spans="1:24" ht="15.95" customHeight="1" x14ac:dyDescent="0.25">
      <c r="A10" s="27">
        <v>1</v>
      </c>
      <c r="B10" s="28">
        <v>155</v>
      </c>
      <c r="C10" s="29">
        <v>5340</v>
      </c>
      <c r="D10" s="467" t="s">
        <v>1038</v>
      </c>
      <c r="E10" s="30"/>
      <c r="F10" s="6" t="s">
        <v>140</v>
      </c>
      <c r="G10" s="31">
        <f t="shared" si="0"/>
        <v>155</v>
      </c>
      <c r="H10" s="32"/>
      <c r="I10" s="6" t="s">
        <v>894</v>
      </c>
      <c r="J10" s="6"/>
      <c r="K10" s="34"/>
      <c r="L10" s="33"/>
      <c r="M10" s="34"/>
      <c r="N10" s="7">
        <v>3550</v>
      </c>
      <c r="O10" s="33">
        <v>710.13</v>
      </c>
      <c r="P10" s="109"/>
      <c r="Q10" s="35">
        <v>3550</v>
      </c>
      <c r="R10" s="156"/>
      <c r="S10" s="35"/>
      <c r="T10" s="149">
        <f t="shared" ref="T10" si="1">S10+Q10</f>
        <v>3550</v>
      </c>
      <c r="U10" s="150">
        <f t="shared" ref="U10:U11" si="2">IF(T10=0,"",(T10-N10)/N10)</f>
        <v>0</v>
      </c>
      <c r="V10" s="35"/>
      <c r="W10" s="177"/>
    </row>
    <row r="11" spans="1:24" ht="15.95" customHeight="1" x14ac:dyDescent="0.25">
      <c r="A11" s="27">
        <v>1</v>
      </c>
      <c r="B11" s="28">
        <v>155</v>
      </c>
      <c r="C11" s="29">
        <v>5385</v>
      </c>
      <c r="D11" s="467" t="s">
        <v>1038</v>
      </c>
      <c r="E11" s="30"/>
      <c r="F11" s="6" t="s">
        <v>140</v>
      </c>
      <c r="G11" s="31">
        <f t="shared" si="0"/>
        <v>155</v>
      </c>
      <c r="H11" s="32"/>
      <c r="I11" s="6" t="s">
        <v>888</v>
      </c>
      <c r="J11" s="6"/>
      <c r="K11" s="34"/>
      <c r="L11" s="33"/>
      <c r="M11" s="34"/>
      <c r="N11" s="7">
        <v>8173</v>
      </c>
      <c r="O11" s="33">
        <v>4905.08</v>
      </c>
      <c r="P11" s="109"/>
      <c r="Q11" s="35">
        <v>8173</v>
      </c>
      <c r="R11" s="156"/>
      <c r="S11" s="35">
        <v>16127</v>
      </c>
      <c r="T11" s="149">
        <f>Q11+S11</f>
        <v>24300</v>
      </c>
      <c r="U11" s="150">
        <f t="shared" si="2"/>
        <v>1.9732044536889759</v>
      </c>
      <c r="V11" s="35"/>
      <c r="W11" s="177"/>
    </row>
    <row r="12" spans="1:24" s="39" customFormat="1" ht="15.95" customHeight="1" thickBot="1" x14ac:dyDescent="0.3">
      <c r="A12" s="38"/>
      <c r="B12" s="38"/>
      <c r="C12" s="38"/>
      <c r="D12" s="38"/>
      <c r="G12" s="38"/>
      <c r="I12" s="40" t="str">
        <f>H1</f>
        <v>INFO TECH</v>
      </c>
      <c r="K12" s="42">
        <f t="shared" ref="K12:M12" si="3">SUM(K8:K9)</f>
        <v>0</v>
      </c>
      <c r="L12" s="42">
        <f>SUM(L8:L11)</f>
        <v>27069.760000000002</v>
      </c>
      <c r="M12" s="42">
        <f t="shared" si="3"/>
        <v>0</v>
      </c>
      <c r="N12" s="42">
        <f t="shared" ref="N12:O12" si="4">SUM(N8:N11)</f>
        <v>41219.599999999999</v>
      </c>
      <c r="O12" s="42">
        <f t="shared" si="4"/>
        <v>11855.73</v>
      </c>
      <c r="P12" s="43"/>
      <c r="Q12" s="42">
        <f>SUM(Q8:Q11)</f>
        <v>41219.599999999999</v>
      </c>
      <c r="R12" s="10"/>
      <c r="S12" s="42">
        <f t="shared" ref="S12:W12" si="5">SUM(S8:S11)</f>
        <v>16657.400000000001</v>
      </c>
      <c r="T12" s="42">
        <f t="shared" si="5"/>
        <v>57877</v>
      </c>
      <c r="U12" s="42">
        <f t="shared" si="5"/>
        <v>1.993222116332485</v>
      </c>
      <c r="V12" s="42">
        <f t="shared" si="5"/>
        <v>0</v>
      </c>
      <c r="W12" s="42">
        <f t="shared" si="5"/>
        <v>0</v>
      </c>
      <c r="X12" s="178"/>
    </row>
    <row r="13" spans="1:24"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c r="W13" s="680"/>
    </row>
    <row r="14" spans="1:24"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4" ht="15.95" customHeight="1" x14ac:dyDescent="0.25">
      <c r="A15" s="682" t="s">
        <v>18</v>
      </c>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4" ht="15.95" customHeight="1" x14ac:dyDescent="0.25">
      <c r="A16" s="682"/>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4" ht="15.95"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4" ht="15.95" customHeight="1" x14ac:dyDescent="0.25">
      <c r="A18" s="683" t="s">
        <v>19</v>
      </c>
      <c r="B18" s="683"/>
      <c r="C18" s="683"/>
      <c r="D18" s="683"/>
      <c r="E18" s="683"/>
      <c r="F18" s="683"/>
      <c r="G18" s="683"/>
      <c r="H18" s="683"/>
      <c r="I18" s="683"/>
      <c r="J18" s="683"/>
      <c r="K18" s="683"/>
      <c r="L18" s="683"/>
      <c r="M18" s="683"/>
      <c r="N18" s="683"/>
      <c r="O18" s="683"/>
      <c r="P18" s="683"/>
      <c r="Q18" s="683"/>
      <c r="R18" s="683"/>
      <c r="S18" s="683"/>
      <c r="T18" s="683"/>
      <c r="U18" s="683"/>
      <c r="V18" s="683"/>
      <c r="W18" s="683"/>
    </row>
    <row r="19" spans="1:24" ht="15.95" customHeight="1" x14ac:dyDescent="0.25">
      <c r="A19" s="45"/>
      <c r="C19" s="684" t="s">
        <v>20</v>
      </c>
      <c r="D19" s="684"/>
      <c r="E19" s="684"/>
      <c r="F19" s="684"/>
      <c r="G19" s="684"/>
      <c r="H19" s="684"/>
      <c r="I19" s="684"/>
      <c r="J19" s="684"/>
      <c r="K19" s="684"/>
      <c r="L19" s="684"/>
      <c r="M19" s="684"/>
      <c r="N19" s="684"/>
      <c r="O19" s="684"/>
      <c r="P19" s="684"/>
      <c r="Q19" s="684"/>
      <c r="R19" s="684"/>
      <c r="S19" s="684"/>
      <c r="T19" s="684"/>
      <c r="U19" s="684"/>
      <c r="V19" s="684"/>
    </row>
    <row r="20" spans="1:24" ht="15.95" customHeight="1" x14ac:dyDescent="0.25">
      <c r="C20" s="685" t="s">
        <v>21</v>
      </c>
      <c r="D20" s="685"/>
      <c r="E20" s="685"/>
      <c r="F20" s="685"/>
      <c r="G20" s="685"/>
      <c r="H20" s="685"/>
      <c r="I20" s="685"/>
      <c r="J20" s="685"/>
      <c r="K20" s="685"/>
      <c r="L20" s="685"/>
      <c r="M20" s="685"/>
      <c r="N20" s="685"/>
      <c r="O20" s="685"/>
      <c r="P20" s="685"/>
      <c r="Q20" s="685"/>
      <c r="R20" s="685"/>
      <c r="S20" s="685"/>
      <c r="T20" s="685"/>
      <c r="U20" s="685"/>
      <c r="V20" s="685"/>
    </row>
    <row r="21" spans="1:24" ht="15.95" customHeight="1" x14ac:dyDescent="0.25">
      <c r="C21" s="685"/>
      <c r="D21" s="685"/>
      <c r="E21" s="685"/>
      <c r="F21" s="685"/>
      <c r="G21" s="685"/>
      <c r="H21" s="685"/>
      <c r="I21" s="685"/>
      <c r="J21" s="685"/>
      <c r="K21" s="685"/>
      <c r="L21" s="685"/>
      <c r="M21" s="685"/>
      <c r="N21" s="685"/>
      <c r="O21" s="685"/>
      <c r="P21" s="685"/>
      <c r="Q21" s="685"/>
      <c r="R21" s="685"/>
      <c r="S21" s="685"/>
      <c r="T21" s="685"/>
      <c r="U21" s="685"/>
      <c r="V21" s="685"/>
    </row>
    <row r="22" spans="1:24" ht="15.95" customHeight="1" x14ac:dyDescent="0.25">
      <c r="A22" s="680"/>
      <c r="B22" s="680"/>
      <c r="C22" s="680"/>
      <c r="D22" s="680"/>
      <c r="E22" s="680"/>
      <c r="F22" s="680"/>
      <c r="G22" s="680"/>
      <c r="H22" s="680"/>
      <c r="I22" s="680"/>
      <c r="J22" s="680"/>
      <c r="K22" s="680"/>
      <c r="L22" s="680"/>
      <c r="M22" s="680"/>
      <c r="N22" s="680"/>
      <c r="O22" s="680"/>
      <c r="P22" s="680"/>
      <c r="Q22" s="680"/>
      <c r="R22" s="680"/>
      <c r="S22" s="680"/>
      <c r="T22" s="680"/>
      <c r="U22" s="680"/>
      <c r="V22" s="680"/>
      <c r="W22" s="680"/>
    </row>
    <row r="23" spans="1:24" s="52" customFormat="1" ht="15.95" customHeight="1" x14ac:dyDescent="0.25">
      <c r="A23" s="47"/>
      <c r="B23" s="48"/>
      <c r="C23" s="49"/>
      <c r="D23" s="50"/>
      <c r="E23" s="51"/>
      <c r="G23" s="53"/>
      <c r="H23" s="54"/>
      <c r="I23" s="55"/>
      <c r="J23" s="686" t="s">
        <v>23</v>
      </c>
      <c r="K23" s="704"/>
      <c r="L23" s="704"/>
      <c r="M23" s="704"/>
      <c r="N23" s="704"/>
      <c r="O23" s="688"/>
      <c r="P23" s="56"/>
      <c r="Q23" s="57">
        <v>4000</v>
      </c>
      <c r="R23" s="58"/>
      <c r="S23" s="705"/>
      <c r="T23" s="705"/>
      <c r="U23" s="705"/>
      <c r="V23" s="705"/>
      <c r="W23" s="690"/>
      <c r="X23" s="3"/>
    </row>
    <row r="24" spans="1:24" ht="15.95" customHeight="1" x14ac:dyDescent="0.25">
      <c r="A24" s="691"/>
      <c r="B24" s="691"/>
      <c r="C24" s="691"/>
      <c r="D24" s="691"/>
      <c r="E24" s="691"/>
      <c r="F24" s="691"/>
      <c r="G24" s="691"/>
      <c r="H24" s="691"/>
      <c r="I24" s="691"/>
      <c r="J24" s="691"/>
      <c r="K24" s="691"/>
      <c r="L24" s="691"/>
      <c r="M24" s="691"/>
      <c r="N24" s="691"/>
      <c r="O24" s="691"/>
      <c r="P24" s="691"/>
      <c r="Q24" s="691"/>
      <c r="R24" s="691"/>
      <c r="S24" s="691"/>
      <c r="T24" s="691"/>
      <c r="U24" s="691"/>
      <c r="V24" s="691"/>
      <c r="W24" s="691"/>
    </row>
    <row r="25" spans="1:24" s="20" customFormat="1" ht="15.95" customHeight="1" x14ac:dyDescent="0.25">
      <c r="B25" s="59"/>
      <c r="C25" s="25"/>
      <c r="D25" s="26"/>
      <c r="E25" s="14"/>
      <c r="I25" s="434" t="s">
        <v>696</v>
      </c>
      <c r="J25" s="60" t="s">
        <v>24</v>
      </c>
      <c r="M25" s="16"/>
      <c r="P25" s="16"/>
      <c r="Q25" s="17"/>
      <c r="R25" s="18"/>
      <c r="S25" s="10"/>
      <c r="T25" s="7"/>
      <c r="U25" s="10"/>
      <c r="V25" s="10"/>
      <c r="W25" s="9"/>
      <c r="X25" s="3"/>
    </row>
    <row r="26" spans="1:24" ht="15.95" customHeight="1" x14ac:dyDescent="0.25">
      <c r="A26" s="27"/>
      <c r="B26" s="28"/>
      <c r="C26" s="49"/>
      <c r="D26" s="29"/>
      <c r="E26" s="30"/>
      <c r="H26" s="32"/>
      <c r="I26" s="103" t="s">
        <v>733</v>
      </c>
      <c r="J26" s="675" t="s">
        <v>911</v>
      </c>
      <c r="K26" s="694"/>
      <c r="L26" s="694"/>
      <c r="M26" s="694"/>
      <c r="N26" s="694"/>
      <c r="O26" s="677"/>
      <c r="Q26" s="62">
        <v>27027</v>
      </c>
      <c r="R26" s="63"/>
      <c r="S26" s="695" t="s">
        <v>1181</v>
      </c>
      <c r="T26" s="695"/>
      <c r="U26" s="695"/>
      <c r="V26" s="695"/>
      <c r="W26" s="679"/>
    </row>
    <row r="27" spans="1:24" ht="15.95" customHeight="1" x14ac:dyDescent="0.25">
      <c r="A27" s="27"/>
      <c r="B27" s="28"/>
      <c r="C27" s="49"/>
      <c r="D27" s="29"/>
      <c r="E27" s="30"/>
      <c r="H27" s="32"/>
      <c r="I27" s="439"/>
      <c r="J27" s="675"/>
      <c r="K27" s="694"/>
      <c r="L27" s="694"/>
      <c r="M27" s="694"/>
      <c r="N27" s="694"/>
      <c r="O27" s="677"/>
      <c r="Q27" s="62"/>
      <c r="R27" s="63"/>
      <c r="S27" s="695"/>
      <c r="T27" s="695"/>
      <c r="U27" s="695"/>
      <c r="V27" s="695"/>
      <c r="W27" s="679"/>
    </row>
    <row r="28" spans="1:24" ht="15.95" customHeight="1" x14ac:dyDescent="0.25">
      <c r="A28" s="27"/>
      <c r="B28" s="28"/>
      <c r="C28" s="49"/>
      <c r="D28" s="29"/>
      <c r="E28" s="30"/>
      <c r="H28" s="32"/>
      <c r="I28" s="439"/>
      <c r="J28" s="675"/>
      <c r="K28" s="694"/>
      <c r="L28" s="694"/>
      <c r="M28" s="694"/>
      <c r="N28" s="694"/>
      <c r="O28" s="677"/>
      <c r="Q28" s="62"/>
      <c r="R28" s="63"/>
      <c r="S28" s="695"/>
      <c r="T28" s="695"/>
      <c r="U28" s="695"/>
      <c r="V28" s="695"/>
      <c r="W28" s="679"/>
    </row>
    <row r="29" spans="1:24" ht="15.95" customHeight="1" x14ac:dyDescent="0.25">
      <c r="A29" s="27"/>
      <c r="B29" s="28"/>
      <c r="C29" s="49"/>
      <c r="D29" s="29"/>
      <c r="E29" s="30"/>
      <c r="I29" s="68"/>
      <c r="J29" s="675"/>
      <c r="K29" s="694"/>
      <c r="L29" s="694"/>
      <c r="M29" s="694"/>
      <c r="N29" s="694"/>
      <c r="O29" s="677"/>
      <c r="Q29" s="62"/>
      <c r="R29" s="63"/>
      <c r="S29" s="695"/>
      <c r="T29" s="695"/>
      <c r="U29" s="695"/>
      <c r="V29" s="695"/>
      <c r="W29" s="679"/>
    </row>
    <row r="30" spans="1:24" ht="15.95" customHeight="1" thickBot="1" x14ac:dyDescent="0.3">
      <c r="E30" s="30"/>
      <c r="I30" s="68"/>
      <c r="J30" s="6"/>
      <c r="K30" s="6"/>
      <c r="L30" s="6"/>
      <c r="N30" s="6"/>
      <c r="O30" s="66" t="s">
        <v>25</v>
      </c>
      <c r="Q30" s="42">
        <f>SUM(Q26:Q29)</f>
        <v>27027</v>
      </c>
      <c r="R30" s="7" t="s">
        <v>26</v>
      </c>
    </row>
    <row r="31" spans="1:24" ht="15.95" customHeight="1" x14ac:dyDescent="0.25">
      <c r="E31" s="30"/>
      <c r="I31" s="68"/>
    </row>
    <row r="32" spans="1:24" ht="15.95" customHeight="1" x14ac:dyDescent="0.25">
      <c r="B32" s="59"/>
      <c r="E32" s="30"/>
      <c r="I32" s="434" t="s">
        <v>696</v>
      </c>
      <c r="J32" s="60" t="s">
        <v>27</v>
      </c>
    </row>
    <row r="33" spans="1:29" ht="15.95" customHeight="1" x14ac:dyDescent="0.25">
      <c r="A33" s="27"/>
      <c r="B33" s="28"/>
      <c r="C33" s="49"/>
      <c r="D33" s="29"/>
      <c r="E33" s="30"/>
      <c r="I33" s="439" t="s">
        <v>735</v>
      </c>
      <c r="J33" s="675" t="s">
        <v>906</v>
      </c>
      <c r="K33" s="694"/>
      <c r="L33" s="694"/>
      <c r="M33" s="694"/>
      <c r="N33" s="694"/>
      <c r="O33" s="677"/>
      <c r="Q33" s="62">
        <v>3000</v>
      </c>
      <c r="R33" s="63"/>
      <c r="S33" s="695"/>
      <c r="T33" s="695"/>
      <c r="U33" s="695"/>
      <c r="V33" s="695"/>
      <c r="W33" s="679"/>
      <c r="X33" s="675" t="s">
        <v>399</v>
      </c>
      <c r="Y33" s="694"/>
      <c r="Z33" s="694"/>
      <c r="AA33" s="694"/>
      <c r="AB33" s="694"/>
      <c r="AC33" s="677"/>
    </row>
    <row r="34" spans="1:29" ht="15.95" customHeight="1" x14ac:dyDescent="0.25">
      <c r="A34" s="27"/>
      <c r="B34" s="28"/>
      <c r="C34" s="49"/>
      <c r="D34" s="29"/>
      <c r="E34" s="30"/>
      <c r="I34" s="439" t="s">
        <v>734</v>
      </c>
      <c r="J34" s="675" t="s">
        <v>894</v>
      </c>
      <c r="K34" s="694"/>
      <c r="L34" s="694"/>
      <c r="M34" s="694"/>
      <c r="N34" s="694"/>
      <c r="O34" s="677"/>
      <c r="Q34" s="62">
        <v>3550</v>
      </c>
      <c r="R34" s="63"/>
      <c r="S34" s="695" t="s">
        <v>398</v>
      </c>
      <c r="T34" s="695"/>
      <c r="U34" s="695"/>
      <c r="V34" s="695"/>
      <c r="W34" s="679"/>
      <c r="X34" s="675" t="s">
        <v>1183</v>
      </c>
      <c r="Y34" s="694"/>
      <c r="Z34" s="694"/>
      <c r="AA34" s="694"/>
      <c r="AB34" s="694"/>
      <c r="AC34" s="677"/>
    </row>
    <row r="35" spans="1:29" ht="15.95" customHeight="1" x14ac:dyDescent="0.25">
      <c r="A35" s="27"/>
      <c r="B35" s="28"/>
      <c r="C35" s="49"/>
      <c r="D35" s="29"/>
      <c r="E35" s="30"/>
      <c r="I35" s="455" t="s">
        <v>736</v>
      </c>
      <c r="J35" s="675" t="s">
        <v>888</v>
      </c>
      <c r="K35" s="694"/>
      <c r="L35" s="694"/>
      <c r="M35" s="694"/>
      <c r="N35" s="694"/>
      <c r="O35" s="677"/>
      <c r="Q35" s="62">
        <v>24300</v>
      </c>
      <c r="R35" s="63"/>
      <c r="S35" s="695"/>
      <c r="T35" s="695"/>
      <c r="U35" s="695"/>
      <c r="V35" s="695"/>
      <c r="W35" s="679"/>
      <c r="X35" s="675" t="s">
        <v>400</v>
      </c>
      <c r="Y35" s="694"/>
      <c r="Z35" s="694"/>
      <c r="AA35" s="694"/>
      <c r="AB35" s="694"/>
      <c r="AC35" s="677"/>
    </row>
    <row r="36" spans="1:29" ht="15.95" customHeight="1" x14ac:dyDescent="0.25">
      <c r="A36" s="27"/>
      <c r="B36" s="28"/>
      <c r="C36" s="49"/>
      <c r="D36" s="29"/>
      <c r="E36" s="30"/>
      <c r="I36" s="455"/>
      <c r="J36" s="675"/>
      <c r="K36" s="694"/>
      <c r="L36" s="694"/>
      <c r="M36" s="694"/>
      <c r="N36" s="694"/>
      <c r="O36" s="677"/>
      <c r="Q36" s="62"/>
      <c r="R36" s="63"/>
      <c r="S36" s="695"/>
      <c r="T36" s="695"/>
      <c r="U36" s="695"/>
      <c r="V36" s="695"/>
      <c r="W36" s="679"/>
      <c r="X36" s="675" t="s">
        <v>1180</v>
      </c>
      <c r="Y36" s="694"/>
      <c r="Z36" s="694"/>
      <c r="AA36" s="694"/>
      <c r="AB36" s="694"/>
      <c r="AC36" s="677"/>
    </row>
    <row r="37" spans="1:29" ht="15.95" customHeight="1" x14ac:dyDescent="0.25">
      <c r="A37" s="27"/>
      <c r="B37" s="28"/>
      <c r="C37" s="49"/>
      <c r="D37" s="29"/>
      <c r="E37" s="30"/>
      <c r="I37" s="455"/>
      <c r="J37" s="675"/>
      <c r="K37" s="694"/>
      <c r="L37" s="694"/>
      <c r="M37" s="694"/>
      <c r="N37" s="694"/>
      <c r="O37" s="677"/>
      <c r="Q37" s="62"/>
      <c r="R37" s="63"/>
      <c r="S37" s="695"/>
      <c r="T37" s="695"/>
      <c r="U37" s="695"/>
      <c r="V37" s="695"/>
      <c r="W37" s="679"/>
      <c r="X37" s="431" t="s">
        <v>401</v>
      </c>
      <c r="Y37" s="432"/>
      <c r="Z37" s="432"/>
      <c r="AA37" s="432"/>
      <c r="AB37" s="432"/>
      <c r="AC37" s="433"/>
    </row>
    <row r="38" spans="1:29" ht="15.95" customHeight="1" x14ac:dyDescent="0.25">
      <c r="A38" s="27"/>
      <c r="B38" s="28"/>
      <c r="C38" s="49"/>
      <c r="D38" s="29"/>
      <c r="E38" s="30"/>
      <c r="H38" s="32"/>
      <c r="I38" s="32"/>
      <c r="J38" s="169"/>
      <c r="K38" s="170"/>
      <c r="L38" s="170"/>
      <c r="M38" s="170"/>
      <c r="N38" s="170"/>
      <c r="O38" s="171"/>
      <c r="Q38" s="62"/>
      <c r="R38" s="63"/>
      <c r="S38" s="695"/>
      <c r="T38" s="695"/>
      <c r="U38" s="695"/>
      <c r="V38" s="695"/>
      <c r="W38" s="679"/>
    </row>
    <row r="39" spans="1:29"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9" ht="15.95" customHeight="1" x14ac:dyDescent="0.25">
      <c r="A40" s="27"/>
      <c r="B40" s="28"/>
      <c r="C40" s="49"/>
      <c r="D40" s="29"/>
      <c r="E40" s="30"/>
      <c r="I40" s="32"/>
      <c r="J40" s="675"/>
      <c r="K40" s="694"/>
      <c r="L40" s="694"/>
      <c r="M40" s="694"/>
      <c r="N40" s="694"/>
      <c r="O40" s="677"/>
      <c r="Q40" s="62"/>
      <c r="R40" s="63"/>
      <c r="S40" s="695"/>
      <c r="T40" s="695"/>
      <c r="U40" s="695"/>
      <c r="V40" s="695"/>
      <c r="W40" s="679"/>
    </row>
    <row r="41" spans="1:29" ht="15.95" customHeight="1" x14ac:dyDescent="0.25">
      <c r="A41" s="27"/>
      <c r="B41" s="28"/>
      <c r="C41" s="49"/>
      <c r="D41" s="29"/>
      <c r="E41" s="30"/>
      <c r="I41" s="32"/>
      <c r="J41" s="675"/>
      <c r="K41" s="694"/>
      <c r="L41" s="694"/>
      <c r="M41" s="694"/>
      <c r="N41" s="694"/>
      <c r="O41" s="677"/>
      <c r="Q41" s="62"/>
      <c r="R41" s="63"/>
      <c r="S41" s="695"/>
      <c r="T41" s="695"/>
      <c r="U41" s="695"/>
      <c r="V41" s="695"/>
      <c r="W41" s="679"/>
    </row>
    <row r="42" spans="1:29" ht="15.95" customHeight="1" x14ac:dyDescent="0.25">
      <c r="A42" s="27"/>
      <c r="B42" s="28"/>
      <c r="C42" s="49"/>
      <c r="D42" s="29"/>
      <c r="E42" s="30"/>
      <c r="H42" s="32"/>
      <c r="I42" s="32"/>
      <c r="J42" s="675"/>
      <c r="K42" s="694"/>
      <c r="L42" s="694"/>
      <c r="M42" s="694"/>
      <c r="N42" s="694"/>
      <c r="O42" s="677"/>
      <c r="Q42" s="62"/>
      <c r="R42" s="63"/>
      <c r="S42" s="695"/>
      <c r="T42" s="695"/>
      <c r="U42" s="695"/>
      <c r="V42" s="695"/>
      <c r="W42" s="679"/>
    </row>
    <row r="43" spans="1:29" ht="15.95" customHeight="1" x14ac:dyDescent="0.25">
      <c r="A43" s="27"/>
      <c r="B43" s="28"/>
      <c r="D43" s="49"/>
      <c r="E43" s="30"/>
      <c r="H43" s="32"/>
      <c r="I43" s="32"/>
      <c r="J43" s="675"/>
      <c r="K43" s="694"/>
      <c r="L43" s="694"/>
      <c r="M43" s="694"/>
      <c r="N43" s="694"/>
      <c r="O43" s="677"/>
      <c r="Q43" s="62"/>
      <c r="R43" s="63"/>
      <c r="S43" s="695"/>
      <c r="T43" s="695"/>
      <c r="U43" s="695"/>
      <c r="V43" s="695"/>
      <c r="W43" s="679"/>
    </row>
    <row r="44" spans="1:29" ht="15.95" customHeight="1" thickBot="1" x14ac:dyDescent="0.3">
      <c r="E44" s="30"/>
      <c r="J44" s="6"/>
      <c r="K44" s="6"/>
      <c r="L44" s="6"/>
      <c r="N44" s="6"/>
      <c r="O44" s="66" t="s">
        <v>28</v>
      </c>
      <c r="Q44" s="42">
        <f>SUM(Q33:Q43)</f>
        <v>30850</v>
      </c>
      <c r="R44" s="7" t="s">
        <v>29</v>
      </c>
    </row>
    <row r="45" spans="1:29" ht="30" customHeight="1" x14ac:dyDescent="0.25">
      <c r="A45" s="680"/>
      <c r="B45" s="680"/>
      <c r="C45" s="680"/>
      <c r="D45" s="680"/>
      <c r="E45" s="680"/>
      <c r="F45" s="680"/>
      <c r="G45" s="680"/>
      <c r="H45" s="680"/>
      <c r="I45" s="680"/>
      <c r="J45" s="680"/>
      <c r="K45" s="680"/>
      <c r="L45" s="680"/>
      <c r="M45" s="680"/>
      <c r="N45" s="680"/>
      <c r="O45" s="680"/>
      <c r="P45" s="680"/>
      <c r="Q45" s="680"/>
      <c r="R45" s="680"/>
      <c r="S45" s="680"/>
      <c r="T45" s="680"/>
      <c r="U45" s="680"/>
      <c r="V45" s="680"/>
      <c r="W45" s="680"/>
    </row>
    <row r="46" spans="1:29" ht="15.95" customHeight="1" thickBot="1" x14ac:dyDescent="0.3">
      <c r="J46" s="6"/>
      <c r="K46" s="674" t="s">
        <v>402</v>
      </c>
      <c r="L46" s="674"/>
      <c r="M46" s="674"/>
      <c r="N46" s="674"/>
      <c r="O46" s="674"/>
      <c r="P46" s="674"/>
      <c r="Q46" s="674"/>
      <c r="R46" s="674"/>
      <c r="S46" s="674"/>
      <c r="T46" s="674"/>
      <c r="U46" s="6"/>
      <c r="V46" s="6"/>
      <c r="W46" s="6"/>
    </row>
    <row r="47" spans="1:29" ht="15.95" customHeight="1" x14ac:dyDescent="0.25">
      <c r="J47" s="6"/>
      <c r="K47" s="6"/>
      <c r="L47" s="6"/>
      <c r="N47" s="6"/>
      <c r="O47" s="6"/>
    </row>
    <row r="48" spans="1:29" ht="15.95" customHeight="1" x14ac:dyDescent="0.25">
      <c r="J48" s="6"/>
      <c r="K48" s="6"/>
      <c r="L48" s="6"/>
      <c r="N48" s="6"/>
      <c r="O48" s="6"/>
    </row>
    <row r="49" spans="10:15" ht="17.100000000000001" customHeight="1" x14ac:dyDescent="0.25">
      <c r="J49" s="6"/>
      <c r="K49" s="6"/>
      <c r="L49" s="6"/>
      <c r="N49" s="6"/>
      <c r="O49" s="6"/>
    </row>
    <row r="50" spans="10:15" ht="17.100000000000001" customHeight="1" x14ac:dyDescent="0.25">
      <c r="J50" s="6"/>
      <c r="K50" s="6"/>
      <c r="L50" s="6"/>
      <c r="N50" s="6"/>
      <c r="O50" s="6"/>
    </row>
    <row r="51" spans="10:15" ht="17.100000000000001" customHeight="1" x14ac:dyDescent="0.25"/>
    <row r="52" spans="10:15" ht="17.100000000000001" customHeight="1" x14ac:dyDescent="0.25"/>
    <row r="53" spans="10:15" ht="17.100000000000001" customHeight="1" x14ac:dyDescent="0.25"/>
    <row r="54" spans="10:15" ht="17.100000000000001" customHeight="1" x14ac:dyDescent="0.25"/>
    <row r="55" spans="10:15" ht="17.100000000000001" customHeight="1" x14ac:dyDescent="0.25"/>
    <row r="56" spans="10:15" ht="17.100000000000001" customHeight="1" x14ac:dyDescent="0.25"/>
    <row r="57" spans="10:15" ht="17.100000000000001" customHeight="1" x14ac:dyDescent="0.25"/>
    <row r="58" spans="10:15" ht="17.100000000000001" customHeight="1" x14ac:dyDescent="0.25"/>
    <row r="59" spans="10:15" ht="17.100000000000001" customHeight="1" x14ac:dyDescent="0.25"/>
    <row r="60" spans="10:15" ht="17.100000000000001" customHeight="1" x14ac:dyDescent="0.25"/>
    <row r="61" spans="10:15" ht="17.100000000000001" customHeight="1" x14ac:dyDescent="0.25"/>
    <row r="62" spans="10:15" ht="17.100000000000001" customHeight="1" x14ac:dyDescent="0.25"/>
    <row r="63" spans="10:15" ht="17.100000000000001" customHeight="1" x14ac:dyDescent="0.25"/>
    <row r="64" spans="10:15" ht="17.100000000000001" customHeight="1" x14ac:dyDescent="0.25"/>
    <row r="65" ht="17.100000000000001" customHeight="1" x14ac:dyDescent="0.25"/>
    <row r="66" ht="17.100000000000001" customHeight="1" x14ac:dyDescent="0.25"/>
    <row r="67" ht="17.100000000000001" customHeight="1" x14ac:dyDescent="0.25"/>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S38:W38"/>
    <mergeCell ref="J34:O34"/>
    <mergeCell ref="S34:W34"/>
    <mergeCell ref="J33:O33"/>
    <mergeCell ref="S33:W33"/>
    <mergeCell ref="J35:O35"/>
    <mergeCell ref="S35:W35"/>
    <mergeCell ref="K46:T46"/>
    <mergeCell ref="J39:O39"/>
    <mergeCell ref="S39:W39"/>
    <mergeCell ref="J40:O40"/>
    <mergeCell ref="S40:W40"/>
    <mergeCell ref="J41:O41"/>
    <mergeCell ref="S41:W41"/>
    <mergeCell ref="J42:O42"/>
    <mergeCell ref="S42:W42"/>
    <mergeCell ref="J43:O43"/>
    <mergeCell ref="S43:W43"/>
    <mergeCell ref="A45:W45"/>
    <mergeCell ref="X34:AC34"/>
    <mergeCell ref="X33:AC33"/>
    <mergeCell ref="X35:AC35"/>
    <mergeCell ref="X36:AC36"/>
    <mergeCell ref="J37:O37"/>
    <mergeCell ref="J36:O36"/>
    <mergeCell ref="S36:W36"/>
    <mergeCell ref="S37:W37"/>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C78"/>
  <sheetViews>
    <sheetView workbookViewId="0">
      <pane xSplit="9" ySplit="6" topLeftCell="J10" activePane="bottomRight" state="frozen"/>
      <selection activeCell="Z8" sqref="Z8"/>
      <selection pane="topRight" activeCell="Z8" sqref="Z8"/>
      <selection pane="bottomLeft" activeCell="Z8" sqref="Z8"/>
      <selection pane="bottomRight" activeCell="S11" sqref="S11"/>
    </sheetView>
  </sheetViews>
  <sheetFormatPr defaultColWidth="9.140625" defaultRowHeight="20.100000000000001" customHeight="1" x14ac:dyDescent="0.25"/>
  <cols>
    <col min="1" max="1" width="2.7109375" style="549" customWidth="1"/>
    <col min="2" max="3" width="5.71093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5.5703125" style="9" customWidth="1"/>
    <col min="24" max="24" width="63.28515625" style="6" customWidth="1"/>
    <col min="25" max="27" width="9.140625" style="6" hidden="1" customWidth="1"/>
    <col min="28" max="28" width="8.28515625" style="6" hidden="1" customWidth="1"/>
    <col min="29" max="29" width="9.140625" style="6" hidden="1" customWidth="1"/>
    <col min="30" max="16384" width="9.140625" style="6"/>
  </cols>
  <sheetData>
    <row r="1" spans="1:23" ht="20.100000000000001" customHeight="1" x14ac:dyDescent="0.25">
      <c r="A1" s="1" t="s">
        <v>0</v>
      </c>
      <c r="B1" s="2"/>
      <c r="C1" s="2"/>
      <c r="D1" s="2"/>
      <c r="E1" s="3"/>
      <c r="F1" s="4"/>
      <c r="G1" s="5"/>
      <c r="H1" s="692" t="s">
        <v>420</v>
      </c>
      <c r="I1" s="692"/>
    </row>
    <row r="2" spans="1:23" ht="20.100000000000001" customHeight="1" x14ac:dyDescent="0.25">
      <c r="A2" s="1" t="s">
        <v>1</v>
      </c>
      <c r="B2" s="2"/>
      <c r="C2" s="2"/>
      <c r="D2" s="2"/>
      <c r="E2" s="3"/>
      <c r="F2" s="4"/>
      <c r="G2" s="5"/>
      <c r="H2" s="693">
        <v>159</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670" t="s">
        <v>5</v>
      </c>
      <c r="B5" s="670"/>
      <c r="C5" s="670"/>
      <c r="D5" s="670"/>
      <c r="E5" s="3"/>
      <c r="F5" s="542" t="s">
        <v>6</v>
      </c>
      <c r="G5" s="13" t="s">
        <v>6</v>
      </c>
      <c r="I5" s="542" t="s">
        <v>7</v>
      </c>
      <c r="K5" s="109"/>
      <c r="L5" s="15" t="s">
        <v>8</v>
      </c>
      <c r="M5" s="109"/>
      <c r="N5" s="18" t="s">
        <v>9</v>
      </c>
      <c r="O5" s="15" t="s">
        <v>8</v>
      </c>
      <c r="P5" s="109"/>
      <c r="Q5" s="671" t="s">
        <v>284</v>
      </c>
      <c r="R5" s="21"/>
      <c r="S5" s="543" t="s">
        <v>10</v>
      </c>
      <c r="T5" s="673" t="s">
        <v>285</v>
      </c>
      <c r="U5" s="672" t="s">
        <v>1160</v>
      </c>
      <c r="V5" s="543" t="s">
        <v>286</v>
      </c>
      <c r="W5" s="543" t="s">
        <v>287</v>
      </c>
    </row>
    <row r="6" spans="1:23" s="20" customFormat="1" ht="15.95" customHeight="1" x14ac:dyDescent="0.25">
      <c r="A6" s="670" t="s">
        <v>11</v>
      </c>
      <c r="B6" s="670"/>
      <c r="C6" s="670"/>
      <c r="D6" s="670"/>
      <c r="E6" s="3"/>
      <c r="F6" s="542"/>
      <c r="G6" s="13" t="s">
        <v>1</v>
      </c>
      <c r="I6" s="542"/>
      <c r="K6" s="109"/>
      <c r="L6" s="22">
        <v>43646</v>
      </c>
      <c r="M6" s="109"/>
      <c r="N6" s="18" t="s">
        <v>12</v>
      </c>
      <c r="O6" s="22" t="s">
        <v>1066</v>
      </c>
      <c r="P6" s="109"/>
      <c r="Q6" s="671"/>
      <c r="R6" s="21"/>
      <c r="S6" s="543" t="s">
        <v>13</v>
      </c>
      <c r="T6" s="673"/>
      <c r="U6" s="672"/>
      <c r="V6" s="543" t="s">
        <v>288</v>
      </c>
      <c r="W6" s="23" t="s">
        <v>288</v>
      </c>
    </row>
    <row r="7" spans="1:23" s="20" customFormat="1" ht="15.95" customHeight="1" x14ac:dyDescent="0.25">
      <c r="A7" s="24"/>
      <c r="B7" s="25"/>
      <c r="C7" s="25"/>
      <c r="D7" s="26"/>
      <c r="E7" s="14"/>
      <c r="K7" s="109"/>
      <c r="L7" s="22"/>
      <c r="M7" s="34"/>
      <c r="N7" s="18"/>
      <c r="O7" s="22"/>
      <c r="P7" s="109"/>
      <c r="Q7" s="543"/>
      <c r="R7" s="18"/>
      <c r="S7" s="543"/>
      <c r="T7" s="18"/>
      <c r="U7" s="18"/>
      <c r="V7" s="543"/>
      <c r="W7" s="23"/>
    </row>
    <row r="8" spans="1:23" ht="15.95" customHeight="1" x14ac:dyDescent="0.25">
      <c r="A8" s="27">
        <v>1</v>
      </c>
      <c r="B8" s="28">
        <v>159</v>
      </c>
      <c r="C8" s="29">
        <v>5112</v>
      </c>
      <c r="D8" s="467" t="s">
        <v>1038</v>
      </c>
      <c r="E8" s="30"/>
      <c r="F8" s="6" t="s">
        <v>143</v>
      </c>
      <c r="G8" s="31">
        <f>B8</f>
        <v>159</v>
      </c>
      <c r="H8" s="32"/>
      <c r="I8" s="6" t="s">
        <v>907</v>
      </c>
      <c r="J8" s="6"/>
      <c r="K8" s="34"/>
      <c r="L8" s="33">
        <v>24839.95</v>
      </c>
      <c r="M8" s="34"/>
      <c r="N8" s="7">
        <v>12415.36</v>
      </c>
      <c r="O8" s="33">
        <v>10965.42</v>
      </c>
      <c r="P8" s="109"/>
      <c r="Q8" s="35">
        <v>12415.36</v>
      </c>
      <c r="R8" s="36"/>
      <c r="S8" s="35">
        <v>459.16</v>
      </c>
      <c r="T8" s="149">
        <f>S8+Q8</f>
        <v>12874.52</v>
      </c>
      <c r="U8" s="150">
        <f>IF(T8=0,"",(T8-N8)/N8)</f>
        <v>3.6983220784576512E-2</v>
      </c>
      <c r="V8" s="35"/>
      <c r="W8" s="177"/>
    </row>
    <row r="9" spans="1:23" ht="15.95" customHeight="1" x14ac:dyDescent="0.25">
      <c r="A9" s="27">
        <v>1</v>
      </c>
      <c r="B9" s="28">
        <v>159</v>
      </c>
      <c r="C9" s="29">
        <v>5118</v>
      </c>
      <c r="D9" s="467" t="s">
        <v>1038</v>
      </c>
      <c r="E9" s="30"/>
      <c r="F9" s="6" t="s">
        <v>143</v>
      </c>
      <c r="G9" s="31">
        <f t="shared" ref="G9:G11" si="0">B9</f>
        <v>159</v>
      </c>
      <c r="I9" s="6" t="s">
        <v>908</v>
      </c>
      <c r="J9" s="6"/>
      <c r="K9" s="34"/>
      <c r="L9" s="33"/>
      <c r="M9" s="34"/>
      <c r="N9" s="7">
        <v>10771.2</v>
      </c>
      <c r="O9" s="33">
        <v>0</v>
      </c>
      <c r="P9" s="109"/>
      <c r="Q9" s="35">
        <v>10771.2</v>
      </c>
      <c r="R9" s="36"/>
      <c r="S9" s="35">
        <v>2173.8200000000002</v>
      </c>
      <c r="T9" s="149">
        <f>S9+Q9</f>
        <v>12945.02</v>
      </c>
      <c r="U9" s="150">
        <f>IF(T9=0,"",(T9-N9)/N9)</f>
        <v>0.20181781045751629</v>
      </c>
      <c r="V9" s="35"/>
      <c r="W9" s="177"/>
    </row>
    <row r="10" spans="1:23" ht="15.95" customHeight="1" x14ac:dyDescent="0.25">
      <c r="A10" s="27">
        <v>1</v>
      </c>
      <c r="B10" s="28">
        <v>159</v>
      </c>
      <c r="C10" s="29">
        <v>5308</v>
      </c>
      <c r="D10" s="467" t="s">
        <v>1038</v>
      </c>
      <c r="E10" s="30"/>
      <c r="F10" s="6" t="s">
        <v>143</v>
      </c>
      <c r="G10" s="31">
        <f t="shared" si="0"/>
        <v>159</v>
      </c>
      <c r="I10" s="6" t="s">
        <v>890</v>
      </c>
      <c r="J10" s="6"/>
      <c r="K10" s="34"/>
      <c r="L10" s="33">
        <v>1306.8499999999999</v>
      </c>
      <c r="M10" s="34"/>
      <c r="N10" s="7">
        <v>200</v>
      </c>
      <c r="O10" s="33">
        <v>0</v>
      </c>
      <c r="P10" s="109"/>
      <c r="Q10" s="35">
        <f t="shared" ref="Q10" si="1">Q35</f>
        <v>200</v>
      </c>
      <c r="R10" s="36"/>
      <c r="S10" s="35"/>
      <c r="T10" s="149">
        <f t="shared" ref="T10:T11" si="2">S10+Q10</f>
        <v>200</v>
      </c>
      <c r="U10" s="150">
        <f t="shared" ref="U10:U11" si="3">IF(T10=0,"",(T10-N10)/N10)</f>
        <v>0</v>
      </c>
      <c r="V10" s="35"/>
      <c r="W10" s="177"/>
    </row>
    <row r="11" spans="1:23" ht="15.95" customHeight="1" x14ac:dyDescent="0.25">
      <c r="A11" s="27">
        <v>1</v>
      </c>
      <c r="B11" s="28">
        <v>159</v>
      </c>
      <c r="C11" s="29">
        <v>5420</v>
      </c>
      <c r="D11" s="467" t="s">
        <v>1038</v>
      </c>
      <c r="E11" s="30"/>
      <c r="F11" s="6" t="s">
        <v>143</v>
      </c>
      <c r="G11" s="31">
        <f t="shared" si="0"/>
        <v>159</v>
      </c>
      <c r="I11" s="6" t="s">
        <v>897</v>
      </c>
      <c r="J11" s="6"/>
      <c r="K11" s="34"/>
      <c r="L11" s="33"/>
      <c r="M11" s="34"/>
      <c r="N11" s="7">
        <v>200</v>
      </c>
      <c r="O11" s="33">
        <v>222.44</v>
      </c>
      <c r="P11" s="109"/>
      <c r="Q11" s="35">
        <v>200</v>
      </c>
      <c r="R11" s="36"/>
      <c r="S11" s="35"/>
      <c r="T11" s="149">
        <f t="shared" si="2"/>
        <v>200</v>
      </c>
      <c r="U11" s="150">
        <f t="shared" si="3"/>
        <v>0</v>
      </c>
      <c r="V11" s="35"/>
      <c r="W11" s="177"/>
    </row>
    <row r="12" spans="1:23" s="39" customFormat="1" ht="15.95" customHeight="1" thickBot="1" x14ac:dyDescent="0.3">
      <c r="A12" s="38"/>
      <c r="B12" s="38"/>
      <c r="C12" s="38"/>
      <c r="D12" s="38"/>
      <c r="G12" s="38"/>
      <c r="I12" s="40" t="str">
        <f>H1</f>
        <v>ADMIN ASSIST</v>
      </c>
      <c r="K12" s="43"/>
      <c r="L12" s="42">
        <f>SUM(L8:L11)</f>
        <v>26146.799999999999</v>
      </c>
      <c r="M12" s="43"/>
      <c r="N12" s="42">
        <f>SUM(N8:N11)</f>
        <v>23586.560000000001</v>
      </c>
      <c r="O12" s="42">
        <f>SUM(O8:O11)</f>
        <v>11187.86</v>
      </c>
      <c r="P12" s="43"/>
      <c r="Q12" s="42">
        <f>SUM(Q8:Q11)</f>
        <v>23586.560000000001</v>
      </c>
      <c r="R12" s="10"/>
      <c r="S12" s="42">
        <f t="shared" ref="S12:T12" si="4">SUM(S8:S11)</f>
        <v>2632.98</v>
      </c>
      <c r="T12" s="42">
        <f t="shared" si="4"/>
        <v>26219.54</v>
      </c>
      <c r="U12" s="44"/>
      <c r="V12" s="42">
        <f t="shared" ref="V12:W12" si="5">SUM(V8:V11)</f>
        <v>0</v>
      </c>
      <c r="W12" s="42">
        <f t="shared" si="5"/>
        <v>0</v>
      </c>
    </row>
    <row r="13" spans="1:23"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c r="W13" s="680"/>
    </row>
    <row r="14" spans="1:23"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2" t="s">
        <v>18</v>
      </c>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3" ht="15.95" customHeight="1" x14ac:dyDescent="0.25">
      <c r="A16" s="682"/>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9" ht="15.95"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9" ht="15.95" customHeight="1" x14ac:dyDescent="0.25">
      <c r="A18" s="683" t="s">
        <v>19</v>
      </c>
      <c r="B18" s="683"/>
      <c r="C18" s="683"/>
      <c r="D18" s="683"/>
      <c r="E18" s="683"/>
      <c r="F18" s="683"/>
      <c r="G18" s="683"/>
      <c r="H18" s="683"/>
      <c r="I18" s="683"/>
      <c r="J18" s="683"/>
      <c r="K18" s="683"/>
      <c r="L18" s="683"/>
      <c r="M18" s="683"/>
      <c r="N18" s="683"/>
      <c r="O18" s="683"/>
      <c r="P18" s="683"/>
      <c r="Q18" s="683"/>
      <c r="R18" s="683"/>
      <c r="S18" s="683"/>
      <c r="T18" s="683"/>
      <c r="U18" s="683"/>
      <c r="V18" s="683"/>
      <c r="W18" s="683"/>
    </row>
    <row r="19" spans="1:29" ht="15.95" customHeight="1" x14ac:dyDescent="0.25">
      <c r="A19" s="45"/>
      <c r="C19" s="684" t="s">
        <v>20</v>
      </c>
      <c r="D19" s="684"/>
      <c r="E19" s="684"/>
      <c r="F19" s="684"/>
      <c r="G19" s="684"/>
      <c r="H19" s="684"/>
      <c r="I19" s="684"/>
      <c r="J19" s="684"/>
      <c r="K19" s="684"/>
      <c r="L19" s="684"/>
      <c r="M19" s="684"/>
      <c r="N19" s="684"/>
      <c r="O19" s="684"/>
      <c r="P19" s="684"/>
      <c r="Q19" s="684"/>
      <c r="R19" s="684"/>
      <c r="S19" s="684"/>
      <c r="T19" s="684"/>
      <c r="U19" s="684"/>
      <c r="V19" s="684"/>
    </row>
    <row r="20" spans="1:29" ht="15.95" customHeight="1" x14ac:dyDescent="0.25">
      <c r="C20" s="685" t="s">
        <v>21</v>
      </c>
      <c r="D20" s="685"/>
      <c r="E20" s="685"/>
      <c r="F20" s="685"/>
      <c r="G20" s="685"/>
      <c r="H20" s="685"/>
      <c r="I20" s="685"/>
      <c r="J20" s="685"/>
      <c r="K20" s="685"/>
      <c r="L20" s="685"/>
      <c r="M20" s="685"/>
      <c r="N20" s="685"/>
      <c r="O20" s="685"/>
      <c r="P20" s="685"/>
      <c r="Q20" s="685"/>
      <c r="R20" s="685"/>
      <c r="S20" s="685"/>
      <c r="T20" s="685"/>
      <c r="U20" s="685"/>
      <c r="V20" s="685"/>
    </row>
    <row r="21" spans="1:29" ht="15.95" customHeight="1" x14ac:dyDescent="0.25">
      <c r="C21" s="685"/>
      <c r="D21" s="685"/>
      <c r="E21" s="685"/>
      <c r="F21" s="685"/>
      <c r="G21" s="685"/>
      <c r="H21" s="685"/>
      <c r="I21" s="685"/>
      <c r="J21" s="685"/>
      <c r="K21" s="685"/>
      <c r="L21" s="685"/>
      <c r="M21" s="685"/>
      <c r="N21" s="685"/>
      <c r="O21" s="685"/>
      <c r="P21" s="685"/>
      <c r="Q21" s="685"/>
      <c r="R21" s="685"/>
      <c r="S21" s="685"/>
      <c r="T21" s="685"/>
      <c r="U21" s="685"/>
      <c r="V21" s="685"/>
    </row>
    <row r="22" spans="1:29" ht="15.95" customHeight="1" x14ac:dyDescent="0.25">
      <c r="A22" s="680"/>
      <c r="B22" s="680"/>
      <c r="C22" s="680"/>
      <c r="D22" s="680"/>
      <c r="E22" s="680"/>
      <c r="F22" s="680"/>
      <c r="G22" s="680"/>
      <c r="H22" s="680"/>
      <c r="I22" s="680"/>
      <c r="J22" s="680"/>
      <c r="K22" s="680"/>
      <c r="L22" s="680"/>
      <c r="M22" s="680"/>
      <c r="N22" s="680"/>
      <c r="O22" s="680"/>
      <c r="P22" s="680"/>
      <c r="Q22" s="680"/>
      <c r="R22" s="680"/>
      <c r="S22" s="680"/>
      <c r="T22" s="680"/>
      <c r="U22" s="680"/>
      <c r="V22" s="680"/>
      <c r="W22" s="680"/>
    </row>
    <row r="23" spans="1:29" s="52" customFormat="1" ht="15.95" customHeight="1" x14ac:dyDescent="0.25">
      <c r="A23" s="47"/>
      <c r="B23" s="48"/>
      <c r="C23" s="49"/>
      <c r="D23" s="50"/>
      <c r="E23" s="51"/>
      <c r="G23" s="53"/>
      <c r="H23" s="54"/>
      <c r="I23" s="55"/>
      <c r="J23" s="686" t="s">
        <v>23</v>
      </c>
      <c r="K23" s="704"/>
      <c r="L23" s="704"/>
      <c r="M23" s="704"/>
      <c r="N23" s="704"/>
      <c r="O23" s="688"/>
      <c r="P23" s="56"/>
      <c r="Q23" s="57">
        <v>4000</v>
      </c>
      <c r="R23" s="58"/>
      <c r="S23" s="705"/>
      <c r="T23" s="705"/>
      <c r="U23" s="705"/>
      <c r="V23" s="705"/>
      <c r="W23" s="690"/>
      <c r="X23" s="6"/>
    </row>
    <row r="24" spans="1:29" ht="15.95" customHeight="1" x14ac:dyDescent="0.25">
      <c r="A24" s="691"/>
      <c r="B24" s="691"/>
      <c r="C24" s="691"/>
      <c r="D24" s="691"/>
      <c r="E24" s="691"/>
      <c r="F24" s="691"/>
      <c r="G24" s="691"/>
      <c r="H24" s="691"/>
      <c r="I24" s="691"/>
      <c r="J24" s="691"/>
      <c r="K24" s="691"/>
      <c r="L24" s="691"/>
      <c r="M24" s="691"/>
      <c r="N24" s="691"/>
      <c r="O24" s="691"/>
      <c r="P24" s="691"/>
      <c r="Q24" s="691"/>
      <c r="R24" s="691"/>
      <c r="S24" s="691"/>
      <c r="T24" s="691"/>
      <c r="U24" s="691"/>
      <c r="V24" s="691"/>
      <c r="W24" s="691"/>
    </row>
    <row r="25" spans="1:29" s="20" customFormat="1" ht="15.95" customHeight="1" x14ac:dyDescent="0.25">
      <c r="B25" s="59"/>
      <c r="C25" s="25"/>
      <c r="D25" s="26"/>
      <c r="E25" s="14"/>
      <c r="I25" s="434" t="s">
        <v>696</v>
      </c>
      <c r="J25" s="60" t="s">
        <v>24</v>
      </c>
      <c r="M25" s="16"/>
      <c r="P25" s="16"/>
      <c r="Q25" s="543"/>
      <c r="R25" s="18"/>
      <c r="S25" s="10"/>
      <c r="T25" s="7"/>
      <c r="U25" s="10"/>
      <c r="V25" s="10"/>
      <c r="W25" s="9"/>
      <c r="X25" s="6"/>
    </row>
    <row r="26" spans="1:29" ht="15.95" customHeight="1" x14ac:dyDescent="0.25">
      <c r="A26" s="27"/>
      <c r="B26" s="28"/>
      <c r="C26" s="49"/>
      <c r="D26" s="29"/>
      <c r="E26" s="30"/>
      <c r="H26" s="32"/>
      <c r="I26" s="103" t="s">
        <v>737</v>
      </c>
      <c r="J26" s="675" t="s">
        <v>907</v>
      </c>
      <c r="K26" s="694"/>
      <c r="L26" s="694"/>
      <c r="M26" s="694"/>
      <c r="N26" s="694"/>
      <c r="O26" s="677"/>
      <c r="Q26" s="62">
        <v>12874.52</v>
      </c>
      <c r="R26" s="63"/>
      <c r="S26" s="695" t="s">
        <v>421</v>
      </c>
      <c r="T26" s="695"/>
      <c r="U26" s="695"/>
      <c r="V26" s="695"/>
      <c r="W26" s="679"/>
      <c r="X26" s="675" t="s">
        <v>912</v>
      </c>
      <c r="Y26" s="694"/>
      <c r="Z26" s="694"/>
      <c r="AA26" s="694"/>
      <c r="AB26" s="694"/>
      <c r="AC26" s="677"/>
    </row>
    <row r="27" spans="1:29" ht="15.95" customHeight="1" x14ac:dyDescent="0.25">
      <c r="A27" s="27"/>
      <c r="B27" s="28"/>
      <c r="C27" s="49"/>
      <c r="D27" s="29"/>
      <c r="E27" s="30"/>
      <c r="H27" s="32"/>
      <c r="I27" s="548" t="s">
        <v>738</v>
      </c>
      <c r="J27" s="675" t="s">
        <v>908</v>
      </c>
      <c r="K27" s="694"/>
      <c r="L27" s="694"/>
      <c r="M27" s="694"/>
      <c r="N27" s="694"/>
      <c r="O27" s="677"/>
      <c r="Q27" s="62">
        <v>12945.02</v>
      </c>
      <c r="R27" s="63"/>
      <c r="S27" s="695" t="s">
        <v>1167</v>
      </c>
      <c r="T27" s="695"/>
      <c r="U27" s="695"/>
      <c r="V27" s="695"/>
      <c r="W27" s="679"/>
      <c r="X27" s="675" t="s">
        <v>913</v>
      </c>
      <c r="Y27" s="694"/>
      <c r="Z27" s="694"/>
      <c r="AA27" s="694"/>
      <c r="AB27" s="694"/>
      <c r="AC27" s="677"/>
    </row>
    <row r="28" spans="1:29" ht="15.95" customHeight="1" x14ac:dyDescent="0.25">
      <c r="A28" s="27"/>
      <c r="B28" s="28"/>
      <c r="C28" s="49"/>
      <c r="D28" s="29"/>
      <c r="E28" s="30"/>
      <c r="H28" s="32"/>
      <c r="I28" s="548"/>
      <c r="J28" s="675"/>
      <c r="K28" s="694"/>
      <c r="L28" s="694"/>
      <c r="M28" s="694"/>
      <c r="N28" s="694"/>
      <c r="O28" s="677"/>
      <c r="Q28" s="62"/>
      <c r="R28" s="63"/>
      <c r="S28" s="706" t="s">
        <v>422</v>
      </c>
      <c r="T28" s="706"/>
      <c r="U28" s="706"/>
      <c r="V28" s="706"/>
      <c r="W28" s="706"/>
    </row>
    <row r="29" spans="1:29" ht="15.95" customHeight="1" x14ac:dyDescent="0.25">
      <c r="A29" s="27"/>
      <c r="B29" s="28"/>
      <c r="C29" s="49"/>
      <c r="D29" s="29"/>
      <c r="E29" s="30"/>
      <c r="I29" s="68"/>
      <c r="J29" s="675"/>
      <c r="K29" s="694"/>
      <c r="L29" s="694"/>
      <c r="M29" s="694"/>
      <c r="N29" s="694"/>
      <c r="O29" s="677"/>
      <c r="Q29" s="62"/>
      <c r="R29" s="63"/>
      <c r="S29" s="695" t="s">
        <v>423</v>
      </c>
      <c r="T29" s="695"/>
      <c r="U29" s="695"/>
      <c r="V29" s="695"/>
      <c r="W29" s="679"/>
    </row>
    <row r="30" spans="1:29" ht="15.95" customHeight="1" thickBot="1" x14ac:dyDescent="0.3">
      <c r="E30" s="30"/>
      <c r="I30" s="68"/>
      <c r="J30" s="6"/>
      <c r="K30" s="6"/>
      <c r="L30" s="6"/>
      <c r="N30" s="6"/>
      <c r="O30" s="66" t="s">
        <v>25</v>
      </c>
      <c r="Q30" s="42">
        <f>SUM(Q26:Q29)</f>
        <v>25819.54</v>
      </c>
      <c r="R30" s="7" t="s">
        <v>26</v>
      </c>
    </row>
    <row r="31" spans="1:29" ht="15.95" customHeight="1" x14ac:dyDescent="0.25">
      <c r="E31" s="30"/>
      <c r="I31" s="68"/>
    </row>
    <row r="32" spans="1:29" ht="15.95" customHeight="1" x14ac:dyDescent="0.25">
      <c r="B32" s="59"/>
      <c r="E32" s="30"/>
      <c r="I32" s="68"/>
      <c r="J32" s="60" t="s">
        <v>27</v>
      </c>
    </row>
    <row r="33" spans="1:29" ht="15.95" customHeight="1" x14ac:dyDescent="0.25">
      <c r="A33" s="27"/>
      <c r="B33" s="28"/>
      <c r="C33" s="49"/>
      <c r="D33" s="29"/>
      <c r="E33" s="30"/>
      <c r="I33" s="434" t="s">
        <v>696</v>
      </c>
      <c r="J33" s="675"/>
      <c r="K33" s="694"/>
      <c r="L33" s="694"/>
      <c r="M33" s="694"/>
      <c r="N33" s="694"/>
      <c r="O33" s="677"/>
      <c r="Q33" s="62"/>
      <c r="R33" s="63"/>
      <c r="S33" s="695" t="s">
        <v>424</v>
      </c>
      <c r="T33" s="695"/>
      <c r="U33" s="695"/>
      <c r="V33" s="695"/>
      <c r="W33" s="679"/>
    </row>
    <row r="34" spans="1:29" ht="15.95" customHeight="1" x14ac:dyDescent="0.25">
      <c r="A34" s="27"/>
      <c r="B34" s="28"/>
      <c r="C34" s="49"/>
      <c r="D34" s="29"/>
      <c r="E34" s="30"/>
      <c r="I34" s="548" t="s">
        <v>739</v>
      </c>
      <c r="J34" s="675" t="s">
        <v>890</v>
      </c>
      <c r="K34" s="694"/>
      <c r="L34" s="694"/>
      <c r="M34" s="694"/>
      <c r="N34" s="694"/>
      <c r="O34" s="677"/>
      <c r="Q34" s="62">
        <v>200</v>
      </c>
      <c r="R34" s="63"/>
      <c r="S34" s="695" t="s">
        <v>426</v>
      </c>
      <c r="T34" s="695"/>
      <c r="U34" s="695"/>
      <c r="V34" s="695"/>
      <c r="W34" s="679"/>
      <c r="X34" s="675" t="s">
        <v>425</v>
      </c>
      <c r="Y34" s="694"/>
      <c r="Z34" s="694"/>
      <c r="AA34" s="694"/>
      <c r="AB34" s="694"/>
      <c r="AC34" s="677"/>
    </row>
    <row r="35" spans="1:29" ht="15.95" customHeight="1" x14ac:dyDescent="0.25">
      <c r="A35" s="27"/>
      <c r="B35" s="28"/>
      <c r="C35" s="49"/>
      <c r="D35" s="29"/>
      <c r="E35" s="30"/>
      <c r="I35" s="560" t="s">
        <v>740</v>
      </c>
      <c r="J35" s="675" t="s">
        <v>897</v>
      </c>
      <c r="K35" s="694"/>
      <c r="L35" s="694"/>
      <c r="M35" s="694"/>
      <c r="N35" s="694"/>
      <c r="O35" s="677"/>
      <c r="Q35" s="62">
        <v>200</v>
      </c>
      <c r="R35" s="63"/>
      <c r="S35" s="695" t="s">
        <v>493</v>
      </c>
      <c r="T35" s="695"/>
      <c r="U35" s="695"/>
      <c r="V35" s="695"/>
      <c r="W35" s="679"/>
    </row>
    <row r="36" spans="1:29" ht="15.95" customHeight="1" x14ac:dyDescent="0.25">
      <c r="A36" s="27"/>
      <c r="B36" s="28"/>
      <c r="C36" s="49"/>
      <c r="D36" s="29"/>
      <c r="E36" s="30"/>
      <c r="I36" s="32"/>
      <c r="J36" s="675"/>
      <c r="K36" s="694"/>
      <c r="L36" s="694"/>
      <c r="M36" s="694"/>
      <c r="N36" s="694"/>
      <c r="O36" s="677"/>
      <c r="Q36" s="62"/>
      <c r="R36" s="63"/>
      <c r="S36" s="695" t="s">
        <v>494</v>
      </c>
      <c r="T36" s="695"/>
      <c r="U36" s="695"/>
      <c r="V36" s="695"/>
      <c r="W36" s="679"/>
    </row>
    <row r="37" spans="1:29" ht="15.95" customHeight="1" x14ac:dyDescent="0.25">
      <c r="A37" s="27"/>
      <c r="B37" s="28"/>
      <c r="C37" s="49"/>
      <c r="D37" s="29"/>
      <c r="E37" s="30"/>
      <c r="I37" s="32"/>
      <c r="J37" s="675"/>
      <c r="K37" s="694"/>
      <c r="L37" s="694"/>
      <c r="M37" s="694"/>
      <c r="N37" s="694"/>
      <c r="O37" s="677"/>
      <c r="Q37" s="62"/>
      <c r="R37" s="63"/>
      <c r="S37" s="695" t="s">
        <v>527</v>
      </c>
      <c r="T37" s="695"/>
      <c r="U37" s="695"/>
      <c r="V37" s="695"/>
      <c r="W37" s="679"/>
    </row>
    <row r="38" spans="1:29" ht="15.95" customHeight="1" x14ac:dyDescent="0.25">
      <c r="A38" s="27"/>
      <c r="B38" s="28"/>
      <c r="C38" s="49"/>
      <c r="D38" s="29"/>
      <c r="E38" s="30"/>
      <c r="H38" s="32"/>
      <c r="I38" s="32"/>
      <c r="J38" s="675"/>
      <c r="K38" s="694"/>
      <c r="L38" s="694"/>
      <c r="M38" s="694"/>
      <c r="N38" s="694"/>
      <c r="O38" s="677"/>
      <c r="Q38" s="62"/>
      <c r="R38" s="63"/>
      <c r="S38" s="695"/>
      <c r="T38" s="695"/>
      <c r="U38" s="695"/>
      <c r="V38" s="695"/>
      <c r="W38" s="679"/>
    </row>
    <row r="39" spans="1:29"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9" ht="15.95" customHeight="1" x14ac:dyDescent="0.25">
      <c r="A40" s="27"/>
      <c r="B40" s="28"/>
      <c r="C40" s="49"/>
      <c r="D40" s="29"/>
      <c r="E40" s="30"/>
      <c r="I40" s="32"/>
      <c r="J40" s="675"/>
      <c r="K40" s="694"/>
      <c r="L40" s="694"/>
      <c r="M40" s="694"/>
      <c r="N40" s="694"/>
      <c r="O40" s="677"/>
      <c r="Q40" s="62"/>
      <c r="R40" s="63"/>
      <c r="S40" s="695"/>
      <c r="T40" s="695"/>
      <c r="U40" s="695"/>
      <c r="V40" s="695"/>
      <c r="W40" s="679"/>
    </row>
    <row r="41" spans="1:29" ht="15.95" customHeight="1" x14ac:dyDescent="0.25">
      <c r="A41" s="27"/>
      <c r="B41" s="28"/>
      <c r="C41" s="49"/>
      <c r="D41" s="29"/>
      <c r="E41" s="30"/>
      <c r="I41" s="32"/>
      <c r="J41" s="675"/>
      <c r="K41" s="694"/>
      <c r="L41" s="694"/>
      <c r="M41" s="694"/>
      <c r="N41" s="694"/>
      <c r="O41" s="677"/>
      <c r="Q41" s="62"/>
      <c r="R41" s="63"/>
      <c r="S41" s="695"/>
      <c r="T41" s="695"/>
      <c r="U41" s="695"/>
      <c r="V41" s="695"/>
      <c r="W41" s="679"/>
    </row>
    <row r="42" spans="1:29" ht="15.95" customHeight="1" x14ac:dyDescent="0.25">
      <c r="A42" s="27"/>
      <c r="B42" s="28"/>
      <c r="C42" s="49"/>
      <c r="D42" s="29"/>
      <c r="E42" s="30"/>
      <c r="H42" s="32"/>
      <c r="I42" s="32"/>
      <c r="J42" s="675"/>
      <c r="K42" s="694"/>
      <c r="L42" s="694"/>
      <c r="M42" s="694"/>
      <c r="N42" s="694"/>
      <c r="O42" s="677"/>
      <c r="Q42" s="62"/>
      <c r="R42" s="63"/>
      <c r="S42" s="695"/>
      <c r="T42" s="695"/>
      <c r="U42" s="695"/>
      <c r="V42" s="695"/>
      <c r="W42" s="679"/>
    </row>
    <row r="43" spans="1:29" ht="15.95" customHeight="1" x14ac:dyDescent="0.25">
      <c r="A43" s="27"/>
      <c r="B43" s="28"/>
      <c r="D43" s="49"/>
      <c r="E43" s="30"/>
      <c r="H43" s="32"/>
      <c r="I43" s="32"/>
      <c r="J43" s="675"/>
      <c r="K43" s="694"/>
      <c r="L43" s="694"/>
      <c r="M43" s="694"/>
      <c r="N43" s="694"/>
      <c r="O43" s="677"/>
      <c r="Q43" s="62"/>
      <c r="R43" s="63"/>
      <c r="S43" s="695"/>
      <c r="T43" s="695"/>
      <c r="U43" s="695"/>
      <c r="V43" s="695"/>
      <c r="W43" s="679"/>
    </row>
    <row r="44" spans="1:29" ht="15.95" customHeight="1" thickBot="1" x14ac:dyDescent="0.3">
      <c r="E44" s="30"/>
      <c r="J44" s="6"/>
      <c r="K44" s="6"/>
      <c r="L44" s="6"/>
      <c r="N44" s="6"/>
      <c r="O44" s="66" t="s">
        <v>28</v>
      </c>
      <c r="Q44" s="42">
        <f>SUM(Q33:Q43)</f>
        <v>400</v>
      </c>
      <c r="R44" s="7" t="s">
        <v>29</v>
      </c>
    </row>
    <row r="45" spans="1:29" ht="30" customHeight="1" x14ac:dyDescent="0.25">
      <c r="A45" s="680"/>
      <c r="B45" s="680"/>
      <c r="C45" s="680"/>
      <c r="D45" s="680"/>
      <c r="E45" s="680"/>
      <c r="F45" s="680"/>
      <c r="G45" s="680"/>
      <c r="H45" s="680"/>
      <c r="I45" s="680"/>
      <c r="J45" s="680"/>
      <c r="K45" s="680"/>
      <c r="L45" s="680"/>
      <c r="M45" s="680"/>
      <c r="N45" s="680"/>
      <c r="O45" s="680"/>
      <c r="P45" s="680"/>
      <c r="Q45" s="680"/>
      <c r="R45" s="680"/>
      <c r="S45" s="680"/>
      <c r="T45" s="680"/>
      <c r="U45" s="680"/>
      <c r="V45" s="680"/>
      <c r="W45" s="680"/>
    </row>
    <row r="46" spans="1:29" ht="15.95" customHeight="1" thickBot="1" x14ac:dyDescent="0.3">
      <c r="J46" s="6"/>
      <c r="K46" s="674" t="s">
        <v>1069</v>
      </c>
      <c r="L46" s="674"/>
      <c r="M46" s="674"/>
      <c r="N46" s="674"/>
      <c r="O46" s="674"/>
      <c r="P46" s="674"/>
      <c r="Q46" s="674"/>
      <c r="R46" s="674"/>
      <c r="S46" s="674"/>
      <c r="T46" s="674"/>
      <c r="U46" s="6"/>
      <c r="V46" s="6"/>
      <c r="W46" s="6"/>
    </row>
    <row r="47" spans="1:29" ht="15.95" customHeight="1" x14ac:dyDescent="0.25">
      <c r="J47" s="6"/>
      <c r="K47" s="6"/>
      <c r="L47" s="6"/>
      <c r="N47" s="6"/>
      <c r="O47" s="6"/>
    </row>
    <row r="48" spans="1:29" ht="15.95"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J33:O33"/>
    <mergeCell ref="S33:W33"/>
    <mergeCell ref="J34:O34"/>
    <mergeCell ref="S34:W34"/>
    <mergeCell ref="J35:O35"/>
    <mergeCell ref="S35:W35"/>
    <mergeCell ref="S36:W36"/>
    <mergeCell ref="J37:O37"/>
    <mergeCell ref="S37:W37"/>
    <mergeCell ref="J38:O38"/>
    <mergeCell ref="S38:W38"/>
    <mergeCell ref="X26:AC26"/>
    <mergeCell ref="X27:AC27"/>
    <mergeCell ref="X34:AC34"/>
    <mergeCell ref="K46:T46"/>
    <mergeCell ref="J39:O39"/>
    <mergeCell ref="S39:W39"/>
    <mergeCell ref="J40:O40"/>
    <mergeCell ref="S40:W40"/>
    <mergeCell ref="J41:O41"/>
    <mergeCell ref="S41:W41"/>
    <mergeCell ref="J42:O42"/>
    <mergeCell ref="S42:W42"/>
    <mergeCell ref="J43:O43"/>
    <mergeCell ref="S43:W43"/>
    <mergeCell ref="A45:W45"/>
    <mergeCell ref="J36:O36"/>
  </mergeCells>
  <printOptions horizontalCentered="1"/>
  <pageMargins left="0.15" right="0.15" top="0.5" bottom="0.5" header="0.25" footer="0.25"/>
  <pageSetup paperSize="5" scale="69" orientation="landscape" r:id="rId1"/>
  <headerFooter>
    <oddHeader>&amp;CTOWN OF PRINCETON ~ &amp;14BUDGET WORKSHEET</oddHeader>
    <oddFooter xml:space="preserve">&amp;L&amp;D&amp;R&amp;F/&amp;A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C80"/>
  <sheetViews>
    <sheetView zoomScale="90" zoomScaleNormal="90" workbookViewId="0">
      <pane xSplit="9" ySplit="6" topLeftCell="J19" activePane="bottomRight" state="frozen"/>
      <selection activeCell="Z8" sqref="Z8"/>
      <selection pane="topRight" activeCell="Z8" sqref="Z8"/>
      <selection pane="bottomLeft" activeCell="Z8" sqref="Z8"/>
      <selection pane="bottomRight" activeCell="R13" sqref="R13"/>
    </sheetView>
  </sheetViews>
  <sheetFormatPr defaultColWidth="9.140625" defaultRowHeight="20.100000000000001" customHeight="1" x14ac:dyDescent="0.25"/>
  <cols>
    <col min="1" max="1" width="2.7109375" style="569" customWidth="1"/>
    <col min="2" max="2" width="6.42578125" style="31" customWidth="1"/>
    <col min="3" max="3" width="7.140625" style="31" customWidth="1"/>
    <col min="4" max="4" width="11.8554687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30.7109375" style="6" customWidth="1"/>
    <col min="25" max="16384" width="9.140625" style="6"/>
  </cols>
  <sheetData>
    <row r="1" spans="1:23" ht="20.100000000000001" customHeight="1" x14ac:dyDescent="0.25">
      <c r="A1" s="1" t="s">
        <v>0</v>
      </c>
      <c r="B1" s="2"/>
      <c r="C1" s="2"/>
      <c r="D1" s="2"/>
      <c r="E1" s="3"/>
      <c r="F1" s="4"/>
      <c r="G1" s="5"/>
      <c r="H1" s="692" t="s">
        <v>148</v>
      </c>
      <c r="I1" s="692"/>
    </row>
    <row r="2" spans="1:23" ht="20.100000000000001" customHeight="1" x14ac:dyDescent="0.25">
      <c r="A2" s="1" t="s">
        <v>1</v>
      </c>
      <c r="B2" s="2"/>
      <c r="C2" s="2"/>
      <c r="D2" s="2"/>
      <c r="E2" s="3"/>
      <c r="F2" s="4"/>
      <c r="G2" s="5"/>
      <c r="H2" s="693">
        <v>161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61"/>
      <c r="G4" s="13"/>
      <c r="I4" s="561"/>
      <c r="K4" s="109"/>
      <c r="L4" s="15" t="s">
        <v>258</v>
      </c>
      <c r="M4" s="109"/>
      <c r="N4" s="562" t="s">
        <v>278</v>
      </c>
      <c r="O4" s="15" t="s">
        <v>278</v>
      </c>
      <c r="P4" s="109"/>
      <c r="Q4" s="562" t="s">
        <v>1067</v>
      </c>
      <c r="R4" s="19"/>
      <c r="S4" s="562" t="s">
        <v>1067</v>
      </c>
      <c r="T4" s="562" t="s">
        <v>1067</v>
      </c>
      <c r="U4" s="19" t="s">
        <v>1067</v>
      </c>
      <c r="V4" s="562" t="s">
        <v>1067</v>
      </c>
      <c r="W4" s="562" t="s">
        <v>1067</v>
      </c>
    </row>
    <row r="5" spans="1:23" s="20" customFormat="1" ht="15.95" customHeight="1" x14ac:dyDescent="0.25">
      <c r="A5" s="670" t="s">
        <v>5</v>
      </c>
      <c r="B5" s="670"/>
      <c r="C5" s="670"/>
      <c r="D5" s="670"/>
      <c r="E5" s="3"/>
      <c r="F5" s="561" t="s">
        <v>6</v>
      </c>
      <c r="G5" s="13" t="s">
        <v>6</v>
      </c>
      <c r="I5" s="561" t="s">
        <v>7</v>
      </c>
      <c r="K5" s="109"/>
      <c r="L5" s="15" t="s">
        <v>8</v>
      </c>
      <c r="M5" s="109"/>
      <c r="N5" s="18" t="s">
        <v>9</v>
      </c>
      <c r="O5" s="15" t="s">
        <v>8</v>
      </c>
      <c r="P5" s="109"/>
      <c r="Q5" s="671" t="s">
        <v>284</v>
      </c>
      <c r="R5" s="21"/>
      <c r="S5" s="562" t="s">
        <v>10</v>
      </c>
      <c r="T5" s="673" t="s">
        <v>285</v>
      </c>
      <c r="U5" s="672" t="s">
        <v>1160</v>
      </c>
      <c r="V5" s="562" t="s">
        <v>286</v>
      </c>
      <c r="W5" s="562" t="s">
        <v>287</v>
      </c>
    </row>
    <row r="6" spans="1:23" s="20" customFormat="1" ht="15.95" customHeight="1" x14ac:dyDescent="0.25">
      <c r="A6" s="670" t="s">
        <v>11</v>
      </c>
      <c r="B6" s="670"/>
      <c r="C6" s="670"/>
      <c r="D6" s="670"/>
      <c r="E6" s="3"/>
      <c r="F6" s="561"/>
      <c r="G6" s="13" t="s">
        <v>1</v>
      </c>
      <c r="I6" s="561"/>
      <c r="K6" s="109"/>
      <c r="L6" s="22">
        <v>43646</v>
      </c>
      <c r="M6" s="109"/>
      <c r="N6" s="18" t="s">
        <v>12</v>
      </c>
      <c r="O6" s="22" t="s">
        <v>1066</v>
      </c>
      <c r="P6" s="109"/>
      <c r="Q6" s="671"/>
      <c r="R6" s="21"/>
      <c r="S6" s="562" t="s">
        <v>13</v>
      </c>
      <c r="T6" s="673"/>
      <c r="U6" s="672"/>
      <c r="V6" s="562" t="s">
        <v>288</v>
      </c>
      <c r="W6" s="23" t="s">
        <v>288</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161</v>
      </c>
      <c r="C8" s="29">
        <v>5110</v>
      </c>
      <c r="D8" s="467" t="s">
        <v>1038</v>
      </c>
      <c r="E8" s="30"/>
      <c r="F8" s="6" t="s">
        <v>146</v>
      </c>
      <c r="G8" s="31">
        <f>B8</f>
        <v>161</v>
      </c>
      <c r="H8" s="32"/>
      <c r="I8" s="333" t="s">
        <v>892</v>
      </c>
      <c r="J8" s="6"/>
      <c r="K8" s="34"/>
      <c r="L8" s="33">
        <f>833.33+48139.45</f>
        <v>48972.78</v>
      </c>
      <c r="M8" s="109"/>
      <c r="N8" s="7">
        <v>39306.6</v>
      </c>
      <c r="O8" s="33">
        <v>13007.55</v>
      </c>
      <c r="P8" s="109"/>
      <c r="Q8" s="149">
        <v>39306.6</v>
      </c>
      <c r="R8" s="36"/>
      <c r="S8" s="279">
        <v>786.12</v>
      </c>
      <c r="T8" s="149">
        <f>Q8+S8</f>
        <v>40092.720000000001</v>
      </c>
      <c r="U8" s="150">
        <f>IF(T8=0,"",(T8-N8)/N8)</f>
        <v>1.9999694707759069E-2</v>
      </c>
      <c r="V8" s="35"/>
      <c r="W8" s="35"/>
    </row>
    <row r="9" spans="1:23" ht="15.95" customHeight="1" x14ac:dyDescent="0.25">
      <c r="A9" s="27">
        <v>1</v>
      </c>
      <c r="B9" s="28">
        <v>161</v>
      </c>
      <c r="C9" s="29">
        <v>5300</v>
      </c>
      <c r="D9" s="467" t="s">
        <v>1038</v>
      </c>
      <c r="E9" s="30"/>
      <c r="F9" s="6" t="s">
        <v>146</v>
      </c>
      <c r="G9" s="31">
        <f t="shared" ref="G9:G13" si="0">B9</f>
        <v>161</v>
      </c>
      <c r="H9" s="32"/>
      <c r="I9" s="6" t="s">
        <v>900</v>
      </c>
      <c r="J9" s="6"/>
      <c r="K9" s="34"/>
      <c r="L9" s="33">
        <v>4232.99</v>
      </c>
      <c r="M9" s="34"/>
      <c r="N9" s="7">
        <v>1530</v>
      </c>
      <c r="O9" s="33">
        <v>1060</v>
      </c>
      <c r="P9" s="109"/>
      <c r="Q9" s="149">
        <v>1530</v>
      </c>
      <c r="R9" s="36"/>
      <c r="S9" s="35"/>
      <c r="T9" s="149">
        <f t="shared" ref="T9:T13" si="1">Q9+S9</f>
        <v>1530</v>
      </c>
      <c r="U9" s="150">
        <f>IF(T9=0,"",(T9-N9)/N9)</f>
        <v>0</v>
      </c>
      <c r="V9" s="35"/>
      <c r="W9" s="35"/>
    </row>
    <row r="10" spans="1:23" ht="15.95" customHeight="1" x14ac:dyDescent="0.25">
      <c r="A10" s="27">
        <v>1</v>
      </c>
      <c r="B10" s="28">
        <v>161</v>
      </c>
      <c r="C10" s="29">
        <v>5308</v>
      </c>
      <c r="D10" s="467" t="s">
        <v>1038</v>
      </c>
      <c r="E10" s="30"/>
      <c r="F10" s="6" t="s">
        <v>146</v>
      </c>
      <c r="G10" s="31">
        <f t="shared" si="0"/>
        <v>161</v>
      </c>
      <c r="I10" s="6" t="s">
        <v>890</v>
      </c>
      <c r="J10" s="6"/>
      <c r="K10" s="34"/>
      <c r="L10" s="33"/>
      <c r="M10" s="34"/>
      <c r="N10" s="7">
        <v>925</v>
      </c>
      <c r="O10" s="33">
        <v>640.97</v>
      </c>
      <c r="P10" s="109"/>
      <c r="Q10" s="149">
        <v>925</v>
      </c>
      <c r="R10" s="36"/>
      <c r="S10" s="35">
        <v>925</v>
      </c>
      <c r="T10" s="149">
        <f t="shared" si="1"/>
        <v>1850</v>
      </c>
      <c r="U10" s="150">
        <f>IF(T10=0,"",(T10-N10)/N10)</f>
        <v>1</v>
      </c>
      <c r="V10" s="35"/>
      <c r="W10" s="35"/>
    </row>
    <row r="11" spans="1:23" ht="15.95" customHeight="1" x14ac:dyDescent="0.25">
      <c r="A11" s="27">
        <v>1</v>
      </c>
      <c r="B11" s="28">
        <v>161</v>
      </c>
      <c r="C11" s="29">
        <v>5340</v>
      </c>
      <c r="D11" s="467" t="s">
        <v>1038</v>
      </c>
      <c r="E11" s="30"/>
      <c r="F11" s="6" t="s">
        <v>146</v>
      </c>
      <c r="G11" s="31">
        <f t="shared" si="0"/>
        <v>161</v>
      </c>
      <c r="I11" s="6" t="s">
        <v>894</v>
      </c>
      <c r="J11" s="6"/>
      <c r="K11" s="34"/>
      <c r="L11" s="33"/>
      <c r="M11" s="34"/>
      <c r="N11" s="7">
        <v>0</v>
      </c>
      <c r="O11" s="33">
        <v>0</v>
      </c>
      <c r="P11" s="109"/>
      <c r="Q11" s="149">
        <f t="shared" ref="Q11" si="2">P11+N11</f>
        <v>0</v>
      </c>
      <c r="R11" s="36"/>
      <c r="S11" s="35"/>
      <c r="T11" s="149">
        <f t="shared" si="1"/>
        <v>0</v>
      </c>
      <c r="U11" s="150" t="str">
        <f t="shared" ref="U11:U13" si="3">IF(T11=0,"",(T11-N11)/N11)</f>
        <v/>
      </c>
      <c r="V11" s="35"/>
      <c r="W11" s="35"/>
    </row>
    <row r="12" spans="1:23" ht="15.95" customHeight="1" x14ac:dyDescent="0.25">
      <c r="A12" s="27">
        <v>1</v>
      </c>
      <c r="B12" s="28">
        <v>161</v>
      </c>
      <c r="C12" s="29">
        <v>5345</v>
      </c>
      <c r="D12" s="467" t="s">
        <v>1038</v>
      </c>
      <c r="E12" s="30"/>
      <c r="F12" s="6" t="s">
        <v>146</v>
      </c>
      <c r="G12" s="31">
        <f t="shared" si="0"/>
        <v>161</v>
      </c>
      <c r="I12" s="6" t="s">
        <v>903</v>
      </c>
      <c r="J12" s="6"/>
      <c r="K12" s="34"/>
      <c r="L12" s="33"/>
      <c r="M12" s="34"/>
      <c r="N12" s="7">
        <v>1000</v>
      </c>
      <c r="O12" s="33">
        <v>0</v>
      </c>
      <c r="P12" s="109"/>
      <c r="Q12" s="149">
        <v>1000</v>
      </c>
      <c r="R12" s="36"/>
      <c r="S12" s="35"/>
      <c r="T12" s="149">
        <f t="shared" si="1"/>
        <v>1000</v>
      </c>
      <c r="U12" s="150">
        <f t="shared" si="3"/>
        <v>0</v>
      </c>
      <c r="V12" s="35"/>
      <c r="W12" s="35"/>
    </row>
    <row r="13" spans="1:23" ht="15.95" customHeight="1" x14ac:dyDescent="0.25">
      <c r="A13" s="27">
        <v>1</v>
      </c>
      <c r="B13" s="28">
        <v>161</v>
      </c>
      <c r="C13" s="29">
        <v>5420</v>
      </c>
      <c r="D13" s="467" t="s">
        <v>1038</v>
      </c>
      <c r="E13" s="30"/>
      <c r="F13" s="6" t="s">
        <v>146</v>
      </c>
      <c r="G13" s="31">
        <f t="shared" si="0"/>
        <v>161</v>
      </c>
      <c r="I13" s="6" t="s">
        <v>897</v>
      </c>
      <c r="J13" s="6"/>
      <c r="K13" s="34"/>
      <c r="L13" s="33"/>
      <c r="M13" s="34"/>
      <c r="N13" s="7">
        <v>1240</v>
      </c>
      <c r="O13" s="33">
        <v>14.95</v>
      </c>
      <c r="P13" s="109"/>
      <c r="Q13" s="149">
        <v>1240</v>
      </c>
      <c r="R13" s="36"/>
      <c r="S13" s="35">
        <v>-240</v>
      </c>
      <c r="T13" s="149">
        <f t="shared" si="1"/>
        <v>1000</v>
      </c>
      <c r="U13" s="150">
        <f t="shared" si="3"/>
        <v>-0.19354838709677419</v>
      </c>
      <c r="V13" s="35"/>
      <c r="W13" s="35"/>
    </row>
    <row r="14" spans="1:23" s="39" customFormat="1" ht="15.95" customHeight="1" thickBot="1" x14ac:dyDescent="0.3">
      <c r="A14" s="38"/>
      <c r="B14" s="38"/>
      <c r="C14" s="38"/>
      <c r="D14" s="38"/>
      <c r="G14" s="38"/>
      <c r="I14" s="40" t="str">
        <f>H1</f>
        <v>TOWN CLERK</v>
      </c>
      <c r="K14" s="43"/>
      <c r="L14" s="42">
        <f>SUM(L8:L13)</f>
        <v>53205.77</v>
      </c>
      <c r="M14" s="43"/>
      <c r="N14" s="42">
        <f>SUM(N8:N13)</f>
        <v>44001.599999999999</v>
      </c>
      <c r="O14" s="42">
        <f>SUM(O8:O13)</f>
        <v>14723.47</v>
      </c>
      <c r="P14" s="43"/>
      <c r="Q14" s="42">
        <f>SUM(Q8:Q13)</f>
        <v>44001.599999999999</v>
      </c>
      <c r="R14" s="10"/>
      <c r="S14" s="42">
        <f t="shared" ref="S14:T14" si="4">SUM(S8:S13)</f>
        <v>1471.12</v>
      </c>
      <c r="T14" s="42">
        <f t="shared" si="4"/>
        <v>45472.72</v>
      </c>
      <c r="U14" s="44"/>
      <c r="V14" s="42">
        <f t="shared" ref="V14:W14" si="5">SUM(V8:V13)</f>
        <v>0</v>
      </c>
      <c r="W14" s="42">
        <f t="shared" si="5"/>
        <v>0</v>
      </c>
    </row>
    <row r="15" spans="1:23" ht="20.100000000000001"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20.100000000000001"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4" ht="15.95" customHeight="1" x14ac:dyDescent="0.25">
      <c r="A17" s="682" t="s">
        <v>18</v>
      </c>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1:24" ht="15.95" customHeight="1" x14ac:dyDescent="0.25">
      <c r="A18" s="682"/>
      <c r="B18" s="682"/>
      <c r="C18" s="682"/>
      <c r="D18" s="682"/>
      <c r="E18" s="682"/>
      <c r="F18" s="682"/>
      <c r="G18" s="682"/>
      <c r="H18" s="682"/>
      <c r="I18" s="682"/>
      <c r="J18" s="682"/>
      <c r="K18" s="682"/>
      <c r="L18" s="682"/>
      <c r="M18" s="682"/>
      <c r="N18" s="682"/>
      <c r="O18" s="682"/>
      <c r="P18" s="682"/>
      <c r="Q18" s="682"/>
      <c r="R18" s="682"/>
      <c r="S18" s="682"/>
      <c r="T18" s="682"/>
      <c r="U18" s="682"/>
      <c r="V18" s="682"/>
      <c r="W18" s="682"/>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ht="15.95" customHeight="1" x14ac:dyDescent="0.25">
      <c r="A20" s="683" t="s">
        <v>19</v>
      </c>
      <c r="B20" s="683"/>
      <c r="C20" s="683"/>
      <c r="D20" s="683"/>
      <c r="E20" s="683"/>
      <c r="F20" s="683"/>
      <c r="G20" s="683"/>
      <c r="H20" s="683"/>
      <c r="I20" s="683"/>
      <c r="J20" s="683"/>
      <c r="K20" s="683"/>
      <c r="L20" s="683"/>
      <c r="M20" s="683"/>
      <c r="N20" s="683"/>
      <c r="O20" s="683"/>
      <c r="P20" s="683"/>
      <c r="Q20" s="683"/>
      <c r="R20" s="683"/>
      <c r="S20" s="683"/>
      <c r="T20" s="683"/>
      <c r="U20" s="683"/>
      <c r="V20" s="683"/>
      <c r="W20" s="683"/>
    </row>
    <row r="21" spans="1:24" ht="15.95" customHeight="1" x14ac:dyDescent="0.25">
      <c r="A21" s="45"/>
      <c r="C21" s="684" t="s">
        <v>20</v>
      </c>
      <c r="D21" s="684"/>
      <c r="E21" s="684"/>
      <c r="F21" s="684"/>
      <c r="G21" s="684"/>
      <c r="H21" s="684"/>
      <c r="I21" s="684"/>
      <c r="J21" s="684"/>
      <c r="K21" s="684"/>
      <c r="L21" s="684"/>
      <c r="M21" s="684"/>
      <c r="N21" s="684"/>
      <c r="O21" s="684"/>
      <c r="P21" s="684"/>
      <c r="Q21" s="684"/>
      <c r="R21" s="684"/>
      <c r="S21" s="684"/>
      <c r="T21" s="684"/>
      <c r="U21" s="684"/>
      <c r="V21" s="684"/>
    </row>
    <row r="22" spans="1:24" ht="15.95" customHeight="1" x14ac:dyDescent="0.25">
      <c r="C22" s="685" t="s">
        <v>21</v>
      </c>
      <c r="D22" s="685"/>
      <c r="E22" s="685"/>
      <c r="F22" s="685"/>
      <c r="G22" s="685"/>
      <c r="H22" s="685"/>
      <c r="I22" s="685"/>
      <c r="J22" s="685"/>
      <c r="K22" s="685"/>
      <c r="L22" s="685"/>
      <c r="M22" s="685"/>
      <c r="N22" s="685"/>
      <c r="O22" s="685"/>
      <c r="P22" s="685"/>
      <c r="Q22" s="685"/>
      <c r="R22" s="685"/>
      <c r="S22" s="685"/>
      <c r="T22" s="685"/>
      <c r="U22" s="685"/>
      <c r="V22" s="685"/>
    </row>
    <row r="23" spans="1:24" ht="15.95" customHeight="1" x14ac:dyDescent="0.25">
      <c r="C23" s="685"/>
      <c r="D23" s="685"/>
      <c r="E23" s="685"/>
      <c r="F23" s="685"/>
      <c r="G23" s="685"/>
      <c r="H23" s="685"/>
      <c r="I23" s="685"/>
      <c r="J23" s="685"/>
      <c r="K23" s="685"/>
      <c r="L23" s="685"/>
      <c r="M23" s="685"/>
      <c r="N23" s="685"/>
      <c r="O23" s="685"/>
      <c r="P23" s="685"/>
      <c r="Q23" s="685"/>
      <c r="R23" s="685"/>
      <c r="S23" s="685"/>
      <c r="T23" s="685"/>
      <c r="U23" s="685"/>
      <c r="V23" s="685"/>
    </row>
    <row r="24" spans="1:24" ht="15.95"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4" s="52" customFormat="1" ht="15.95" customHeight="1" x14ac:dyDescent="0.25">
      <c r="A25" s="47"/>
      <c r="B25" s="48"/>
      <c r="C25" s="49"/>
      <c r="D25" s="50"/>
      <c r="E25" s="51"/>
      <c r="G25" s="53"/>
      <c r="H25" s="54"/>
      <c r="I25" s="55"/>
      <c r="J25" s="686" t="s">
        <v>23</v>
      </c>
      <c r="K25" s="687"/>
      <c r="L25" s="687"/>
      <c r="M25" s="687"/>
      <c r="N25" s="687"/>
      <c r="O25" s="688"/>
      <c r="P25" s="56"/>
      <c r="Q25" s="57">
        <v>4000</v>
      </c>
      <c r="R25" s="58"/>
      <c r="S25" s="689"/>
      <c r="T25" s="689"/>
      <c r="U25" s="689"/>
      <c r="V25" s="689"/>
      <c r="W25" s="690"/>
      <c r="X25" s="6"/>
    </row>
    <row r="26" spans="1:24" ht="15.95" customHeight="1" x14ac:dyDescent="0.25">
      <c r="A26" s="691"/>
      <c r="B26" s="691"/>
      <c r="C26" s="691"/>
      <c r="D26" s="691"/>
      <c r="E26" s="691"/>
      <c r="F26" s="691"/>
      <c r="G26" s="691"/>
      <c r="H26" s="691"/>
      <c r="I26" s="691"/>
      <c r="J26" s="691"/>
      <c r="K26" s="691"/>
      <c r="L26" s="691"/>
      <c r="M26" s="691"/>
      <c r="N26" s="691"/>
      <c r="O26" s="691"/>
      <c r="P26" s="691"/>
      <c r="Q26" s="691"/>
      <c r="R26" s="691"/>
      <c r="S26" s="691"/>
      <c r="T26" s="691"/>
      <c r="U26" s="691"/>
      <c r="V26" s="691"/>
      <c r="W26" s="691"/>
    </row>
    <row r="27" spans="1:24" s="20" customFormat="1" ht="15.95" customHeight="1" x14ac:dyDescent="0.25">
      <c r="B27" s="59"/>
      <c r="C27" s="25"/>
      <c r="D27" s="26"/>
      <c r="E27" s="14"/>
      <c r="I27" s="434" t="s">
        <v>696</v>
      </c>
      <c r="J27" s="60" t="s">
        <v>24</v>
      </c>
      <c r="M27" s="16"/>
      <c r="P27" s="16"/>
      <c r="Q27" s="562"/>
      <c r="R27" s="18"/>
      <c r="S27" s="10"/>
      <c r="T27" s="7"/>
      <c r="U27" s="10"/>
      <c r="V27" s="10"/>
      <c r="W27" s="9"/>
      <c r="X27" s="6"/>
    </row>
    <row r="28" spans="1:24" ht="15.95" customHeight="1" x14ac:dyDescent="0.25">
      <c r="A28" s="27"/>
      <c r="B28" s="28"/>
      <c r="C28" s="49"/>
      <c r="D28" s="29"/>
      <c r="E28" s="30"/>
      <c r="H28" s="32"/>
      <c r="I28" s="103" t="s">
        <v>741</v>
      </c>
      <c r="J28" s="675" t="s">
        <v>914</v>
      </c>
      <c r="K28" s="676"/>
      <c r="L28" s="676"/>
      <c r="M28" s="676"/>
      <c r="N28" s="676"/>
      <c r="O28" s="677"/>
      <c r="Q28" s="617">
        <v>40092.720000000001</v>
      </c>
      <c r="R28" s="63"/>
      <c r="S28" s="678" t="s">
        <v>326</v>
      </c>
      <c r="T28" s="678"/>
      <c r="U28" s="678"/>
      <c r="V28" s="678"/>
      <c r="W28" s="679"/>
    </row>
    <row r="29" spans="1:24" ht="15.95" customHeight="1" x14ac:dyDescent="0.25">
      <c r="A29" s="27"/>
      <c r="B29" s="28"/>
      <c r="C29" s="49"/>
      <c r="D29" s="29"/>
      <c r="E29" s="30"/>
      <c r="H29" s="32"/>
      <c r="I29" s="32"/>
      <c r="J29" s="675"/>
      <c r="K29" s="676"/>
      <c r="L29" s="676"/>
      <c r="M29" s="676"/>
      <c r="N29" s="676"/>
      <c r="O29" s="677"/>
      <c r="Q29" s="62"/>
      <c r="R29" s="63"/>
      <c r="S29" s="678"/>
      <c r="T29" s="678"/>
      <c r="U29" s="678"/>
      <c r="V29" s="678"/>
      <c r="W29" s="679"/>
    </row>
    <row r="30" spans="1:24" ht="15.95" customHeight="1" x14ac:dyDescent="0.25">
      <c r="A30" s="27"/>
      <c r="B30" s="28"/>
      <c r="C30" s="49"/>
      <c r="D30" s="29"/>
      <c r="E30" s="30"/>
      <c r="H30" s="32"/>
      <c r="I30" s="32"/>
      <c r="J30" s="675"/>
      <c r="K30" s="676"/>
      <c r="L30" s="676"/>
      <c r="M30" s="676"/>
      <c r="N30" s="676"/>
      <c r="O30" s="677"/>
      <c r="Q30" s="62"/>
      <c r="R30" s="63"/>
      <c r="S30" s="678"/>
      <c r="T30" s="678"/>
      <c r="U30" s="678"/>
      <c r="V30" s="678"/>
      <c r="W30" s="679"/>
    </row>
    <row r="31" spans="1:24" ht="15.95" customHeight="1" x14ac:dyDescent="0.25">
      <c r="A31" s="27"/>
      <c r="B31" s="28"/>
      <c r="C31" s="49"/>
      <c r="D31" s="29"/>
      <c r="E31" s="30"/>
      <c r="J31" s="675"/>
      <c r="K31" s="676"/>
      <c r="L31" s="676"/>
      <c r="M31" s="676"/>
      <c r="N31" s="676"/>
      <c r="O31" s="677"/>
      <c r="Q31" s="62"/>
      <c r="R31" s="63"/>
      <c r="S31" s="678"/>
      <c r="T31" s="678"/>
      <c r="U31" s="678"/>
      <c r="V31" s="678"/>
      <c r="W31" s="679"/>
    </row>
    <row r="32" spans="1:24" ht="15.95" customHeight="1" thickBot="1" x14ac:dyDescent="0.3">
      <c r="E32" s="30"/>
      <c r="J32" s="6"/>
      <c r="K32" s="6"/>
      <c r="L32" s="6"/>
      <c r="N32" s="6"/>
      <c r="O32" s="66" t="s">
        <v>25</v>
      </c>
      <c r="Q32" s="42">
        <f>SUM(Q28:Q31)</f>
        <v>40092.720000000001</v>
      </c>
      <c r="R32" s="7" t="s">
        <v>26</v>
      </c>
    </row>
    <row r="33" spans="1:29" ht="15.95" customHeight="1" x14ac:dyDescent="0.25">
      <c r="E33" s="30"/>
    </row>
    <row r="34" spans="1:29" s="20" customFormat="1" ht="15.95" customHeight="1" x14ac:dyDescent="0.25">
      <c r="B34" s="59"/>
      <c r="C34" s="25"/>
      <c r="D34" s="26"/>
      <c r="E34" s="14"/>
      <c r="I34" s="434" t="s">
        <v>696</v>
      </c>
      <c r="J34" s="60" t="s">
        <v>213</v>
      </c>
      <c r="M34" s="16"/>
      <c r="P34" s="16"/>
      <c r="Q34" s="562"/>
      <c r="R34" s="18"/>
      <c r="S34" s="10"/>
      <c r="T34" s="7"/>
      <c r="U34" s="10"/>
      <c r="V34" s="10"/>
      <c r="W34" s="9"/>
      <c r="X34" s="6"/>
    </row>
    <row r="35" spans="1:29" ht="15.95" customHeight="1" x14ac:dyDescent="0.25">
      <c r="A35" s="27"/>
      <c r="B35" s="28"/>
      <c r="C35" s="49"/>
      <c r="D35" s="29"/>
      <c r="E35" s="30"/>
      <c r="H35" s="32"/>
      <c r="I35" s="568" t="s">
        <v>742</v>
      </c>
      <c r="J35" s="675" t="s">
        <v>909</v>
      </c>
      <c r="K35" s="676"/>
      <c r="L35" s="676"/>
      <c r="M35" s="676"/>
      <c r="N35" s="676"/>
      <c r="O35" s="677"/>
      <c r="Q35" s="62">
        <v>0</v>
      </c>
      <c r="R35" s="63"/>
      <c r="S35" s="678" t="s">
        <v>495</v>
      </c>
      <c r="T35" s="678"/>
      <c r="U35" s="678"/>
      <c r="V35" s="678"/>
      <c r="W35" s="679"/>
    </row>
    <row r="36" spans="1:29" ht="15.95" customHeight="1" x14ac:dyDescent="0.25">
      <c r="A36" s="27"/>
      <c r="B36" s="28"/>
      <c r="C36" s="49"/>
      <c r="D36" s="29"/>
      <c r="E36" s="30"/>
      <c r="I36" s="68"/>
      <c r="J36" s="675"/>
      <c r="K36" s="676"/>
      <c r="L36" s="676"/>
      <c r="M36" s="676"/>
      <c r="N36" s="676"/>
      <c r="O36" s="677"/>
      <c r="Q36" s="62"/>
      <c r="R36" s="63"/>
      <c r="S36" s="678"/>
      <c r="T36" s="678"/>
      <c r="U36" s="678"/>
      <c r="V36" s="678"/>
      <c r="W36" s="679"/>
    </row>
    <row r="37" spans="1:29" ht="15.95" customHeight="1" thickBot="1" x14ac:dyDescent="0.3">
      <c r="E37" s="30"/>
      <c r="I37" s="68"/>
      <c r="J37" s="6"/>
      <c r="K37" s="6"/>
      <c r="L37" s="6"/>
      <c r="N37" s="6"/>
      <c r="O37" s="66" t="s">
        <v>50</v>
      </c>
      <c r="Q37" s="42">
        <f>SUM(Q35:Q36)</f>
        <v>0</v>
      </c>
      <c r="R37" s="7" t="s">
        <v>26</v>
      </c>
    </row>
    <row r="38" spans="1:29" ht="15.95" customHeight="1" x14ac:dyDescent="0.25">
      <c r="E38" s="30"/>
      <c r="I38" s="68"/>
    </row>
    <row r="39" spans="1:29" ht="15.95" customHeight="1" x14ac:dyDescent="0.25">
      <c r="B39" s="59"/>
      <c r="E39" s="30"/>
      <c r="I39" s="434" t="s">
        <v>696</v>
      </c>
      <c r="J39" s="60" t="s">
        <v>27</v>
      </c>
    </row>
    <row r="40" spans="1:29" ht="15.95" customHeight="1" x14ac:dyDescent="0.25">
      <c r="A40" s="27"/>
      <c r="B40" s="28"/>
      <c r="C40" s="49"/>
      <c r="D40" s="29"/>
      <c r="E40" s="30"/>
      <c r="H40" s="32"/>
      <c r="I40" s="568" t="s">
        <v>744</v>
      </c>
      <c r="J40" s="675" t="s">
        <v>900</v>
      </c>
      <c r="K40" s="676"/>
      <c r="L40" s="676"/>
      <c r="M40" s="676"/>
      <c r="N40" s="676"/>
      <c r="O40" s="677"/>
      <c r="Q40" s="62">
        <v>1530</v>
      </c>
      <c r="R40" s="63"/>
      <c r="S40" s="678" t="s">
        <v>328</v>
      </c>
      <c r="T40" s="678"/>
      <c r="U40" s="678"/>
      <c r="V40" s="678"/>
      <c r="W40" s="679"/>
      <c r="X40" s="675" t="s">
        <v>214</v>
      </c>
      <c r="Y40" s="676"/>
      <c r="Z40" s="676"/>
      <c r="AA40" s="676"/>
      <c r="AB40" s="676"/>
      <c r="AC40" s="677"/>
    </row>
    <row r="41" spans="1:29" ht="15.95" customHeight="1" x14ac:dyDescent="0.25">
      <c r="A41" s="27"/>
      <c r="B41" s="28"/>
      <c r="C41" s="49"/>
      <c r="D41" s="29"/>
      <c r="E41" s="30"/>
      <c r="I41" s="568" t="s">
        <v>745</v>
      </c>
      <c r="J41" s="675" t="s">
        <v>890</v>
      </c>
      <c r="K41" s="676"/>
      <c r="L41" s="676"/>
      <c r="M41" s="676"/>
      <c r="N41" s="676"/>
      <c r="O41" s="677"/>
      <c r="Q41" s="62">
        <v>1850</v>
      </c>
      <c r="R41" s="63"/>
      <c r="S41" s="678" t="s">
        <v>329</v>
      </c>
      <c r="T41" s="678"/>
      <c r="U41" s="678"/>
      <c r="V41" s="678"/>
      <c r="W41" s="679"/>
      <c r="X41" s="675" t="s">
        <v>215</v>
      </c>
      <c r="Y41" s="676"/>
      <c r="Z41" s="676"/>
      <c r="AA41" s="676"/>
      <c r="AB41" s="676"/>
      <c r="AC41" s="677"/>
    </row>
    <row r="42" spans="1:29" ht="15.95" customHeight="1" x14ac:dyDescent="0.25">
      <c r="A42" s="27"/>
      <c r="B42" s="28"/>
      <c r="C42" s="49"/>
      <c r="D42" s="29"/>
      <c r="E42" s="30"/>
      <c r="H42" s="32"/>
      <c r="I42" s="568" t="s">
        <v>743</v>
      </c>
      <c r="J42" s="675" t="s">
        <v>903</v>
      </c>
      <c r="K42" s="676"/>
      <c r="L42" s="676"/>
      <c r="M42" s="676"/>
      <c r="N42" s="676"/>
      <c r="O42" s="677"/>
      <c r="Q42" s="62">
        <v>1000</v>
      </c>
      <c r="R42" s="63"/>
      <c r="S42" s="678" t="s">
        <v>327</v>
      </c>
      <c r="T42" s="678"/>
      <c r="U42" s="678"/>
      <c r="V42" s="678"/>
      <c r="W42" s="679"/>
      <c r="X42" s="675" t="s">
        <v>207</v>
      </c>
      <c r="Y42" s="676"/>
      <c r="Z42" s="676"/>
      <c r="AA42" s="676"/>
      <c r="AB42" s="676"/>
      <c r="AC42" s="677"/>
    </row>
    <row r="43" spans="1:29" ht="15.95" customHeight="1" x14ac:dyDescent="0.25">
      <c r="A43" s="27"/>
      <c r="B43" s="28"/>
      <c r="C43" s="49"/>
      <c r="D43" s="29"/>
      <c r="E43" s="30"/>
      <c r="I43" s="568" t="s">
        <v>746</v>
      </c>
      <c r="J43" s="675" t="s">
        <v>897</v>
      </c>
      <c r="K43" s="676"/>
      <c r="L43" s="676"/>
      <c r="M43" s="676"/>
      <c r="N43" s="676"/>
      <c r="O43" s="677"/>
      <c r="Q43" s="62">
        <v>1000</v>
      </c>
      <c r="R43" s="63"/>
      <c r="S43" s="678" t="s">
        <v>330</v>
      </c>
      <c r="T43" s="678"/>
      <c r="U43" s="678"/>
      <c r="V43" s="678"/>
      <c r="W43" s="679"/>
      <c r="X43" s="675" t="s">
        <v>68</v>
      </c>
      <c r="Y43" s="676"/>
      <c r="Z43" s="676"/>
      <c r="AA43" s="676"/>
      <c r="AB43" s="676"/>
      <c r="AC43" s="677"/>
    </row>
    <row r="44" spans="1:29" ht="15.95" customHeight="1" x14ac:dyDescent="0.25">
      <c r="A44" s="27"/>
      <c r="B44" s="28"/>
      <c r="C44" s="49"/>
      <c r="D44" s="29"/>
      <c r="E44" s="30"/>
      <c r="H44" s="32"/>
      <c r="I44" s="32"/>
      <c r="J44" s="563" t="s">
        <v>273</v>
      </c>
      <c r="K44" s="564"/>
      <c r="L44" s="564"/>
      <c r="M44" s="564"/>
      <c r="N44" s="564"/>
      <c r="O44" s="565"/>
      <c r="Q44" s="62"/>
      <c r="R44" s="63"/>
      <c r="S44" s="566" t="s">
        <v>273</v>
      </c>
      <c r="T44" s="566"/>
      <c r="U44" s="566"/>
      <c r="V44" s="566"/>
      <c r="W44" s="567"/>
    </row>
    <row r="45" spans="1:29" ht="15.95" customHeight="1" x14ac:dyDescent="0.25">
      <c r="A45" s="27"/>
      <c r="B45" s="28"/>
      <c r="D45" s="49"/>
      <c r="E45" s="30"/>
      <c r="H45" s="32"/>
      <c r="I45" s="32"/>
      <c r="J45" s="675" t="s">
        <v>1119</v>
      </c>
      <c r="K45" s="676"/>
      <c r="L45" s="676"/>
      <c r="M45" s="676"/>
      <c r="N45" s="676"/>
      <c r="O45" s="677"/>
      <c r="Q45" s="62"/>
      <c r="R45" s="63"/>
      <c r="S45" s="678"/>
      <c r="T45" s="678"/>
      <c r="U45" s="678"/>
      <c r="V45" s="678"/>
      <c r="W45" s="679"/>
    </row>
    <row r="46" spans="1:29" ht="15.95" customHeight="1" thickBot="1" x14ac:dyDescent="0.3">
      <c r="E46" s="30"/>
      <c r="J46" s="6"/>
      <c r="K46" s="6"/>
      <c r="L46" s="6"/>
      <c r="N46" s="6"/>
      <c r="O46" s="66" t="s">
        <v>28</v>
      </c>
      <c r="Q46" s="42">
        <f>SUM(Q40:Q45)</f>
        <v>5380</v>
      </c>
      <c r="R46" s="7" t="s">
        <v>29</v>
      </c>
    </row>
    <row r="47" spans="1:29" ht="30" customHeight="1" x14ac:dyDescent="0.25">
      <c r="A47" s="680"/>
      <c r="B47" s="680"/>
      <c r="C47" s="680"/>
      <c r="D47" s="680"/>
      <c r="E47" s="680"/>
      <c r="F47" s="680"/>
      <c r="G47" s="680"/>
      <c r="H47" s="680"/>
      <c r="I47" s="680"/>
      <c r="J47" s="680"/>
      <c r="K47" s="680"/>
      <c r="L47" s="680"/>
      <c r="M47" s="680"/>
      <c r="N47" s="680"/>
      <c r="O47" s="680"/>
      <c r="P47" s="680"/>
      <c r="Q47" s="680"/>
      <c r="R47" s="680"/>
      <c r="S47" s="680"/>
      <c r="T47" s="680"/>
      <c r="U47" s="680"/>
      <c r="V47" s="680"/>
      <c r="W47" s="680"/>
    </row>
    <row r="48" spans="1:29" ht="15.95" customHeight="1" thickBot="1" x14ac:dyDescent="0.3">
      <c r="J48" s="6"/>
      <c r="K48" s="674" t="s">
        <v>1071</v>
      </c>
      <c r="L48" s="674"/>
      <c r="M48" s="674"/>
      <c r="N48" s="674"/>
      <c r="O48" s="674"/>
      <c r="P48" s="674"/>
      <c r="Q48" s="674"/>
      <c r="R48" s="674"/>
      <c r="S48" s="674"/>
      <c r="T48" s="674"/>
      <c r="U48" s="6"/>
      <c r="V48" s="6"/>
      <c r="W48" s="6"/>
    </row>
    <row r="49" spans="1:24" ht="15.95" customHeight="1" x14ac:dyDescent="0.25">
      <c r="J49" s="6"/>
      <c r="K49" s="6"/>
      <c r="L49" s="6"/>
      <c r="N49" s="6"/>
      <c r="O49" s="6"/>
    </row>
    <row r="50" spans="1:24" ht="15.95" customHeight="1" x14ac:dyDescent="0.25">
      <c r="J50" s="6"/>
      <c r="K50" s="6"/>
      <c r="L50" s="6"/>
      <c r="N50" s="6"/>
      <c r="O50" s="6"/>
    </row>
    <row r="51" spans="1:24" ht="17.100000000000001" customHeight="1" x14ac:dyDescent="0.25">
      <c r="J51" s="6"/>
      <c r="K51" s="6"/>
      <c r="L51" s="6"/>
      <c r="N51" s="6"/>
      <c r="O51" s="6"/>
    </row>
    <row r="52" spans="1:24" ht="17.100000000000001" customHeight="1" x14ac:dyDescent="0.25">
      <c r="J52" s="6"/>
      <c r="K52" s="6"/>
      <c r="L52" s="6"/>
      <c r="N52" s="6"/>
      <c r="O52" s="6"/>
    </row>
    <row r="53" spans="1:24" s="10" customFormat="1" ht="17.100000000000001" customHeight="1" x14ac:dyDescent="0.25">
      <c r="A53" s="569"/>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69"/>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69"/>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69"/>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69"/>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69"/>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69"/>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69"/>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69"/>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69"/>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69"/>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69"/>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69"/>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69"/>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69"/>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69"/>
      <c r="B68" s="31"/>
      <c r="C68" s="31"/>
      <c r="D68" s="64"/>
      <c r="E68" s="6"/>
      <c r="F68" s="6"/>
      <c r="G68" s="31"/>
      <c r="H68" s="6"/>
      <c r="I68" s="6"/>
      <c r="J68" s="7"/>
      <c r="K68" s="8"/>
      <c r="L68" s="7"/>
      <c r="M68" s="8"/>
      <c r="N68" s="7"/>
      <c r="O68" s="7"/>
      <c r="P68" s="8"/>
      <c r="R68" s="7"/>
      <c r="T68" s="7"/>
      <c r="W68" s="9"/>
      <c r="X68" s="6"/>
    </row>
    <row r="69" spans="1:24" s="10" customFormat="1" ht="17.100000000000001" customHeight="1" x14ac:dyDescent="0.25">
      <c r="A69" s="569"/>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69"/>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69"/>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69"/>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69"/>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69"/>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69"/>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69"/>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69"/>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69"/>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69"/>
      <c r="B79" s="31"/>
      <c r="C79" s="31"/>
      <c r="D79" s="64"/>
      <c r="E79" s="6"/>
      <c r="F79" s="6"/>
      <c r="G79" s="31"/>
      <c r="H79" s="6"/>
      <c r="I79" s="6"/>
      <c r="J79" s="7"/>
      <c r="K79" s="8"/>
      <c r="L79" s="7"/>
      <c r="M79" s="8"/>
      <c r="N79" s="7"/>
      <c r="O79" s="7"/>
      <c r="P79" s="8"/>
      <c r="R79" s="7"/>
      <c r="T79" s="7"/>
      <c r="W79" s="9"/>
      <c r="X79" s="6"/>
    </row>
    <row r="80" spans="1:24" s="10" customFormat="1" ht="20.100000000000001" customHeight="1" x14ac:dyDescent="0.25">
      <c r="A80" s="569"/>
      <c r="B80" s="31"/>
      <c r="C80" s="31"/>
      <c r="D80" s="64"/>
      <c r="E80" s="6"/>
      <c r="F80" s="6"/>
      <c r="G80" s="31"/>
      <c r="H80" s="6"/>
      <c r="I80" s="6"/>
      <c r="J80" s="7"/>
      <c r="K80" s="8"/>
      <c r="L80" s="7"/>
      <c r="M80" s="8"/>
      <c r="N80" s="7"/>
      <c r="O80" s="7"/>
      <c r="P80" s="8"/>
      <c r="R80" s="7"/>
      <c r="T80" s="7"/>
      <c r="W80" s="9"/>
      <c r="X80" s="6"/>
    </row>
  </sheetData>
  <mergeCells count="48">
    <mergeCell ref="X42:AC42"/>
    <mergeCell ref="X40:AC40"/>
    <mergeCell ref="X41:AC41"/>
    <mergeCell ref="X43:AC43"/>
    <mergeCell ref="H1:I1"/>
    <mergeCell ref="H2:I2"/>
    <mergeCell ref="V3:W3"/>
    <mergeCell ref="J28:O28"/>
    <mergeCell ref="S28:W28"/>
    <mergeCell ref="A15:W15"/>
    <mergeCell ref="A16:W16"/>
    <mergeCell ref="A17:W18"/>
    <mergeCell ref="A19:W19"/>
    <mergeCell ref="A20:W20"/>
    <mergeCell ref="C21:V21"/>
    <mergeCell ref="C22:V23"/>
    <mergeCell ref="A4:D4"/>
    <mergeCell ref="A5:D5"/>
    <mergeCell ref="Q5:Q6"/>
    <mergeCell ref="A6:D6"/>
    <mergeCell ref="U5:U6"/>
    <mergeCell ref="A24:W24"/>
    <mergeCell ref="J25:O25"/>
    <mergeCell ref="S25:W25"/>
    <mergeCell ref="A26:W26"/>
    <mergeCell ref="T5:T6"/>
    <mergeCell ref="J29:O29"/>
    <mergeCell ref="S29:W29"/>
    <mergeCell ref="J30:O30"/>
    <mergeCell ref="S30:W30"/>
    <mergeCell ref="J31:O31"/>
    <mergeCell ref="S31:W31"/>
    <mergeCell ref="J35:O35"/>
    <mergeCell ref="S35:W35"/>
    <mergeCell ref="J36:O36"/>
    <mergeCell ref="S36:W36"/>
    <mergeCell ref="J42:O42"/>
    <mergeCell ref="S42:W42"/>
    <mergeCell ref="K48:T48"/>
    <mergeCell ref="J40:O40"/>
    <mergeCell ref="S40:W40"/>
    <mergeCell ref="J41:O41"/>
    <mergeCell ref="S41:W41"/>
    <mergeCell ref="J43:O43"/>
    <mergeCell ref="S43:W43"/>
    <mergeCell ref="J45:O45"/>
    <mergeCell ref="S45:W45"/>
    <mergeCell ref="A47:W47"/>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77"/>
  <sheetViews>
    <sheetView workbookViewId="0">
      <pane xSplit="9" ySplit="6" topLeftCell="J13" activePane="bottomRight" state="frozen"/>
      <selection activeCell="Z8" sqref="Z8"/>
      <selection pane="topRight" activeCell="Z8" sqref="Z8"/>
      <selection pane="bottomLeft" activeCell="Z8" sqref="Z8"/>
      <selection pane="bottomRight" activeCell="R14" sqref="R14"/>
    </sheetView>
  </sheetViews>
  <sheetFormatPr defaultColWidth="9.140625" defaultRowHeight="20.100000000000001" customHeight="1" x14ac:dyDescent="0.25"/>
  <cols>
    <col min="1" max="1" width="2.7109375" style="569" customWidth="1"/>
    <col min="2" max="2" width="5.5703125" style="31" customWidth="1"/>
    <col min="3" max="3" width="5.85546875" style="31" customWidth="1"/>
    <col min="4" max="4" width="10.42578125" style="64" customWidth="1"/>
    <col min="5" max="5" width="1.7109375" style="6" customWidth="1"/>
    <col min="6" max="6" width="8.42578125" style="6" bestFit="1" customWidth="1"/>
    <col min="7" max="7" width="4.7109375" style="31" customWidth="1"/>
    <col min="8" max="8" width="1.28515625" style="6" customWidth="1"/>
    <col min="9" max="9" width="30.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7.5703125" style="6" customWidth="1"/>
    <col min="25" max="25" width="2.42578125" style="6" customWidth="1"/>
    <col min="26" max="16384" width="9.140625" style="6"/>
  </cols>
  <sheetData>
    <row r="1" spans="1:23" ht="20.100000000000001" customHeight="1" x14ac:dyDescent="0.25">
      <c r="A1" s="1" t="s">
        <v>0</v>
      </c>
      <c r="B1" s="2"/>
      <c r="C1" s="2"/>
      <c r="D1" s="2"/>
      <c r="E1" s="3"/>
      <c r="F1" s="4"/>
      <c r="G1" s="5"/>
      <c r="H1" s="696" t="s">
        <v>216</v>
      </c>
      <c r="I1" s="696"/>
    </row>
    <row r="2" spans="1:23" ht="20.100000000000001" customHeight="1" x14ac:dyDescent="0.25">
      <c r="A2" s="1" t="s">
        <v>1</v>
      </c>
      <c r="B2" s="2"/>
      <c r="C2" s="2"/>
      <c r="D2" s="2"/>
      <c r="E2" s="3"/>
      <c r="F2" s="4"/>
      <c r="G2" s="5"/>
      <c r="H2" s="693">
        <v>162</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61"/>
      <c r="G4" s="13"/>
      <c r="I4" s="561"/>
      <c r="K4" s="109"/>
      <c r="L4" s="15" t="s">
        <v>258</v>
      </c>
      <c r="M4" s="109"/>
      <c r="N4" s="562" t="s">
        <v>278</v>
      </c>
      <c r="O4" s="15" t="s">
        <v>278</v>
      </c>
      <c r="P4" s="109"/>
      <c r="Q4" s="562" t="s">
        <v>1067</v>
      </c>
      <c r="R4" s="19"/>
      <c r="S4" s="562" t="s">
        <v>1067</v>
      </c>
      <c r="T4" s="562" t="s">
        <v>1067</v>
      </c>
      <c r="U4" s="19" t="s">
        <v>1067</v>
      </c>
      <c r="V4" s="562" t="s">
        <v>1067</v>
      </c>
      <c r="W4" s="562" t="s">
        <v>1067</v>
      </c>
    </row>
    <row r="5" spans="1:23" s="20" customFormat="1" ht="15.95" customHeight="1" x14ac:dyDescent="0.25">
      <c r="A5" s="670" t="s">
        <v>5</v>
      </c>
      <c r="B5" s="670"/>
      <c r="C5" s="670"/>
      <c r="D5" s="670"/>
      <c r="E5" s="3"/>
      <c r="F5" s="561" t="s">
        <v>6</v>
      </c>
      <c r="G5" s="13" t="s">
        <v>6</v>
      </c>
      <c r="I5" s="561" t="s">
        <v>7</v>
      </c>
      <c r="K5" s="109"/>
      <c r="L5" s="15" t="s">
        <v>8</v>
      </c>
      <c r="M5" s="109"/>
      <c r="N5" s="18" t="s">
        <v>9</v>
      </c>
      <c r="O5" s="15" t="s">
        <v>8</v>
      </c>
      <c r="P5" s="109"/>
      <c r="Q5" s="671" t="s">
        <v>284</v>
      </c>
      <c r="R5" s="21"/>
      <c r="S5" s="562" t="s">
        <v>10</v>
      </c>
      <c r="T5" s="673" t="s">
        <v>285</v>
      </c>
      <c r="U5" s="672" t="s">
        <v>1160</v>
      </c>
      <c r="V5" s="562" t="s">
        <v>286</v>
      </c>
      <c r="W5" s="562" t="s">
        <v>287</v>
      </c>
    </row>
    <row r="6" spans="1:23" s="20" customFormat="1" ht="15.95" customHeight="1" x14ac:dyDescent="0.25">
      <c r="A6" s="670" t="s">
        <v>11</v>
      </c>
      <c r="B6" s="670"/>
      <c r="C6" s="670"/>
      <c r="D6" s="670"/>
      <c r="E6" s="3"/>
      <c r="F6" s="561"/>
      <c r="G6" s="13" t="s">
        <v>1</v>
      </c>
      <c r="I6" s="561"/>
      <c r="K6" s="109"/>
      <c r="L6" s="22">
        <v>43646</v>
      </c>
      <c r="M6" s="109"/>
      <c r="N6" s="18" t="s">
        <v>12</v>
      </c>
      <c r="O6" s="22" t="s">
        <v>1066</v>
      </c>
      <c r="P6" s="109"/>
      <c r="Q6" s="671"/>
      <c r="R6" s="21"/>
      <c r="S6" s="562" t="s">
        <v>13</v>
      </c>
      <c r="T6" s="673"/>
      <c r="U6" s="672"/>
      <c r="V6" s="562" t="s">
        <v>288</v>
      </c>
      <c r="W6" s="23" t="s">
        <v>288</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162</v>
      </c>
      <c r="C8" s="29">
        <v>5110</v>
      </c>
      <c r="D8" s="467" t="s">
        <v>1038</v>
      </c>
      <c r="E8" s="30"/>
      <c r="F8" s="6" t="s">
        <v>151</v>
      </c>
      <c r="G8" s="31">
        <f>B8</f>
        <v>162</v>
      </c>
      <c r="H8" s="32"/>
      <c r="I8" s="333" t="s">
        <v>892</v>
      </c>
      <c r="J8" s="6"/>
      <c r="K8" s="34"/>
      <c r="L8" s="33">
        <v>5158.8500000000004</v>
      </c>
      <c r="M8" s="34"/>
      <c r="N8" s="7">
        <v>450</v>
      </c>
      <c r="O8" s="33">
        <v>0</v>
      </c>
      <c r="P8" s="109"/>
      <c r="Q8" s="149">
        <v>450</v>
      </c>
      <c r="R8" s="36"/>
      <c r="S8" s="37">
        <v>150</v>
      </c>
      <c r="T8" s="149">
        <f>Q8+S8</f>
        <v>600</v>
      </c>
      <c r="U8" s="150">
        <f>IF(T8=0,"",(T8-N8)/N8)</f>
        <v>0.33333333333333331</v>
      </c>
      <c r="V8" s="35"/>
      <c r="W8" s="35"/>
    </row>
    <row r="9" spans="1:23" ht="15.95" customHeight="1" x14ac:dyDescent="0.25">
      <c r="A9" s="27">
        <v>1</v>
      </c>
      <c r="B9" s="28">
        <v>162</v>
      </c>
      <c r="C9" s="29">
        <v>5190</v>
      </c>
      <c r="D9" s="467" t="s">
        <v>1038</v>
      </c>
      <c r="E9" s="30"/>
      <c r="F9" s="6" t="s">
        <v>151</v>
      </c>
      <c r="G9" s="31">
        <f t="shared" ref="G9:G14" si="0">B9</f>
        <v>162</v>
      </c>
      <c r="I9" s="6" t="s">
        <v>887</v>
      </c>
      <c r="J9" s="6"/>
      <c r="K9" s="34"/>
      <c r="L9" s="33"/>
      <c r="M9" s="34"/>
      <c r="N9" s="7">
        <v>2250</v>
      </c>
      <c r="O9" s="33">
        <v>0</v>
      </c>
      <c r="P9" s="109"/>
      <c r="Q9" s="149">
        <v>2250</v>
      </c>
      <c r="R9" s="36"/>
      <c r="S9" s="37">
        <v>925</v>
      </c>
      <c r="T9" s="149">
        <f t="shared" ref="T9:T14" si="1">Q9+S9</f>
        <v>3175</v>
      </c>
      <c r="U9" s="150">
        <f>IF(T9=0,"",(T9-N9)/N9)</f>
        <v>0.41111111111111109</v>
      </c>
      <c r="V9" s="35"/>
      <c r="W9" s="35"/>
    </row>
    <row r="10" spans="1:23" ht="15.95" customHeight="1" x14ac:dyDescent="0.25">
      <c r="A10" s="27">
        <v>1</v>
      </c>
      <c r="B10" s="28">
        <v>162</v>
      </c>
      <c r="C10" s="29">
        <v>5300</v>
      </c>
      <c r="D10" s="467" t="s">
        <v>1038</v>
      </c>
      <c r="E10" s="30"/>
      <c r="F10" s="6" t="s">
        <v>151</v>
      </c>
      <c r="G10" s="31">
        <f t="shared" si="0"/>
        <v>162</v>
      </c>
      <c r="I10" s="6" t="s">
        <v>900</v>
      </c>
      <c r="J10" s="6"/>
      <c r="K10" s="34"/>
      <c r="L10" s="33">
        <v>6195.9</v>
      </c>
      <c r="M10" s="34"/>
      <c r="N10" s="7">
        <v>3300</v>
      </c>
      <c r="O10" s="33">
        <v>0</v>
      </c>
      <c r="P10" s="109"/>
      <c r="Q10" s="149">
        <v>3300</v>
      </c>
      <c r="R10" s="36"/>
      <c r="S10" s="37">
        <v>2700</v>
      </c>
      <c r="T10" s="149">
        <f t="shared" si="1"/>
        <v>6000</v>
      </c>
      <c r="U10" s="150">
        <f t="shared" ref="U10:U14" si="2">IF(T10=0,"",(T10-N10)/N10)</f>
        <v>0.81818181818181823</v>
      </c>
      <c r="V10" s="35"/>
      <c r="W10" s="35"/>
    </row>
    <row r="11" spans="1:23" ht="15.95" customHeight="1" x14ac:dyDescent="0.25">
      <c r="A11" s="27">
        <v>1</v>
      </c>
      <c r="B11" s="28">
        <v>162</v>
      </c>
      <c r="C11" s="29">
        <v>5305</v>
      </c>
      <c r="D11" s="467" t="s">
        <v>1038</v>
      </c>
      <c r="E11" s="30"/>
      <c r="F11" s="6" t="s">
        <v>151</v>
      </c>
      <c r="G11" s="31">
        <f t="shared" si="0"/>
        <v>162</v>
      </c>
      <c r="I11" s="6" t="s">
        <v>915</v>
      </c>
      <c r="J11" s="6"/>
      <c r="K11" s="34"/>
      <c r="L11" s="33"/>
      <c r="M11" s="34"/>
      <c r="N11" s="7">
        <v>1100</v>
      </c>
      <c r="O11" s="33">
        <v>0</v>
      </c>
      <c r="P11" s="109"/>
      <c r="Q11" s="149">
        <v>1100</v>
      </c>
      <c r="R11" s="36"/>
      <c r="S11" s="37">
        <v>1100</v>
      </c>
      <c r="T11" s="149">
        <f t="shared" si="1"/>
        <v>2200</v>
      </c>
      <c r="U11" s="150">
        <f t="shared" si="2"/>
        <v>1</v>
      </c>
      <c r="V11" s="35"/>
      <c r="W11" s="35"/>
    </row>
    <row r="12" spans="1:23" ht="15.95" customHeight="1" x14ac:dyDescent="0.25">
      <c r="A12" s="27">
        <v>1</v>
      </c>
      <c r="B12" s="28">
        <v>162</v>
      </c>
      <c r="C12" s="29">
        <v>5306</v>
      </c>
      <c r="D12" s="467" t="s">
        <v>1038</v>
      </c>
      <c r="E12" s="30"/>
      <c r="F12" s="6" t="s">
        <v>151</v>
      </c>
      <c r="G12" s="31">
        <f t="shared" si="0"/>
        <v>162</v>
      </c>
      <c r="I12" s="6" t="s">
        <v>916</v>
      </c>
      <c r="J12" s="6"/>
      <c r="K12" s="34"/>
      <c r="L12" s="33"/>
      <c r="M12" s="34"/>
      <c r="N12" s="7">
        <v>250</v>
      </c>
      <c r="O12" s="33">
        <v>0</v>
      </c>
      <c r="P12" s="109"/>
      <c r="Q12" s="149">
        <v>250</v>
      </c>
      <c r="R12" s="36"/>
      <c r="S12" s="37">
        <v>250</v>
      </c>
      <c r="T12" s="149">
        <f t="shared" si="1"/>
        <v>500</v>
      </c>
      <c r="U12" s="150">
        <f t="shared" si="2"/>
        <v>1</v>
      </c>
      <c r="V12" s="35"/>
      <c r="W12" s="35"/>
    </row>
    <row r="13" spans="1:23" ht="15.95" customHeight="1" x14ac:dyDescent="0.25">
      <c r="A13" s="27">
        <v>1</v>
      </c>
      <c r="B13" s="28">
        <v>162</v>
      </c>
      <c r="C13" s="29">
        <v>5345</v>
      </c>
      <c r="D13" s="467" t="s">
        <v>1038</v>
      </c>
      <c r="E13" s="30"/>
      <c r="F13" s="6" t="s">
        <v>151</v>
      </c>
      <c r="G13" s="31">
        <f t="shared" si="0"/>
        <v>162</v>
      </c>
      <c r="I13" s="6" t="s">
        <v>903</v>
      </c>
      <c r="J13" s="6"/>
      <c r="K13" s="34"/>
      <c r="L13" s="33"/>
      <c r="M13" s="34"/>
      <c r="N13" s="7">
        <v>308</v>
      </c>
      <c r="O13" s="33">
        <v>0</v>
      </c>
      <c r="P13" s="109"/>
      <c r="Q13" s="149">
        <v>308</v>
      </c>
      <c r="R13" s="36"/>
      <c r="S13" s="37">
        <v>97</v>
      </c>
      <c r="T13" s="149">
        <f t="shared" si="1"/>
        <v>405</v>
      </c>
      <c r="U13" s="150">
        <f t="shared" si="2"/>
        <v>0.31493506493506496</v>
      </c>
      <c r="V13" s="35"/>
      <c r="W13" s="35"/>
    </row>
    <row r="14" spans="1:23" ht="15.95" customHeight="1" x14ac:dyDescent="0.25">
      <c r="A14" s="27">
        <v>1</v>
      </c>
      <c r="B14" s="28">
        <v>162</v>
      </c>
      <c r="C14" s="29">
        <v>5420</v>
      </c>
      <c r="D14" s="467" t="s">
        <v>1038</v>
      </c>
      <c r="E14" s="30"/>
      <c r="F14" s="6" t="s">
        <v>151</v>
      </c>
      <c r="G14" s="31">
        <f t="shared" si="0"/>
        <v>162</v>
      </c>
      <c r="I14" s="6" t="s">
        <v>897</v>
      </c>
      <c r="J14" s="6"/>
      <c r="K14" s="34"/>
      <c r="L14" s="33"/>
      <c r="M14" s="34"/>
      <c r="N14" s="7">
        <v>935</v>
      </c>
      <c r="O14" s="33">
        <v>564.5</v>
      </c>
      <c r="P14" s="109"/>
      <c r="Q14" s="149">
        <v>935</v>
      </c>
      <c r="R14" s="36"/>
      <c r="S14" s="37">
        <v>-35</v>
      </c>
      <c r="T14" s="149">
        <f t="shared" si="1"/>
        <v>900</v>
      </c>
      <c r="U14" s="150">
        <f t="shared" si="2"/>
        <v>-3.7433155080213901E-2</v>
      </c>
      <c r="V14" s="35"/>
      <c r="W14" s="35"/>
    </row>
    <row r="15" spans="1:23" s="39" customFormat="1" ht="15.95" customHeight="1" thickBot="1" x14ac:dyDescent="0.3">
      <c r="A15" s="38"/>
      <c r="B15" s="38"/>
      <c r="C15" s="38"/>
      <c r="D15" s="38"/>
      <c r="G15" s="38"/>
      <c r="I15" s="40" t="str">
        <f>H1</f>
        <v>ELECTIONS &amp; REG</v>
      </c>
      <c r="K15" s="43"/>
      <c r="L15" s="42">
        <f>SUM(L8:L14)</f>
        <v>11354.75</v>
      </c>
      <c r="M15" s="43"/>
      <c r="N15" s="42">
        <f>SUM(N8:N14)</f>
        <v>8593</v>
      </c>
      <c r="O15" s="42">
        <f>SUM(O8:O14)</f>
        <v>564.5</v>
      </c>
      <c r="P15" s="43"/>
      <c r="Q15" s="42">
        <f>SUM(Q8:Q14)</f>
        <v>8593</v>
      </c>
      <c r="R15" s="10"/>
      <c r="S15" s="42">
        <f>SUM(S8:S14)</f>
        <v>5187</v>
      </c>
      <c r="T15" s="42">
        <f>SUM(T8:T14)</f>
        <v>13780</v>
      </c>
      <c r="U15" s="44"/>
      <c r="V15" s="42">
        <f>SUM(V8:V14)</f>
        <v>0</v>
      </c>
      <c r="W15" s="42">
        <f>SUM(W8:W14)</f>
        <v>0</v>
      </c>
    </row>
    <row r="16" spans="1:23" ht="20.100000000000001"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9" ht="20.100000000000001"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9" ht="15.95" customHeight="1" x14ac:dyDescent="0.25">
      <c r="A18" s="682" t="s">
        <v>18</v>
      </c>
      <c r="B18" s="682"/>
      <c r="C18" s="682"/>
      <c r="D18" s="682"/>
      <c r="E18" s="682"/>
      <c r="F18" s="682"/>
      <c r="G18" s="682"/>
      <c r="H18" s="682"/>
      <c r="I18" s="682"/>
      <c r="J18" s="682"/>
      <c r="K18" s="682"/>
      <c r="L18" s="682"/>
      <c r="M18" s="682"/>
      <c r="N18" s="682"/>
      <c r="O18" s="682"/>
      <c r="P18" s="682"/>
      <c r="Q18" s="682"/>
      <c r="R18" s="682"/>
      <c r="S18" s="682"/>
      <c r="T18" s="682"/>
      <c r="U18" s="682"/>
      <c r="V18" s="682"/>
      <c r="W18" s="682"/>
    </row>
    <row r="19" spans="1:29" ht="15.95" customHeight="1" x14ac:dyDescent="0.25">
      <c r="A19" s="682"/>
      <c r="B19" s="682"/>
      <c r="C19" s="682"/>
      <c r="D19" s="682"/>
      <c r="E19" s="682"/>
      <c r="F19" s="682"/>
      <c r="G19" s="682"/>
      <c r="H19" s="682"/>
      <c r="I19" s="682"/>
      <c r="J19" s="682"/>
      <c r="K19" s="682"/>
      <c r="L19" s="682"/>
      <c r="M19" s="682"/>
      <c r="N19" s="682"/>
      <c r="O19" s="682"/>
      <c r="P19" s="682"/>
      <c r="Q19" s="682"/>
      <c r="R19" s="682"/>
      <c r="S19" s="682"/>
      <c r="T19" s="682"/>
      <c r="U19" s="682"/>
      <c r="V19" s="682"/>
      <c r="W19" s="682"/>
    </row>
    <row r="20" spans="1:29"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9" ht="15.95" customHeight="1" x14ac:dyDescent="0.25">
      <c r="A21" s="683" t="s">
        <v>19</v>
      </c>
      <c r="B21" s="683"/>
      <c r="C21" s="683"/>
      <c r="D21" s="683"/>
      <c r="E21" s="683"/>
      <c r="F21" s="683"/>
      <c r="G21" s="683"/>
      <c r="H21" s="683"/>
      <c r="I21" s="683"/>
      <c r="J21" s="683"/>
      <c r="K21" s="683"/>
      <c r="L21" s="683"/>
      <c r="M21" s="683"/>
      <c r="N21" s="683"/>
      <c r="O21" s="683"/>
      <c r="P21" s="683"/>
      <c r="Q21" s="683"/>
      <c r="R21" s="683"/>
      <c r="S21" s="683"/>
      <c r="T21" s="683"/>
      <c r="U21" s="683"/>
      <c r="V21" s="683"/>
      <c r="W21" s="683"/>
    </row>
    <row r="22" spans="1:29" ht="15.95" customHeight="1" x14ac:dyDescent="0.25">
      <c r="A22" s="45"/>
      <c r="C22" s="684" t="s">
        <v>20</v>
      </c>
      <c r="D22" s="684"/>
      <c r="E22" s="684"/>
      <c r="F22" s="684"/>
      <c r="G22" s="684"/>
      <c r="H22" s="684"/>
      <c r="I22" s="684"/>
      <c r="J22" s="684"/>
      <c r="K22" s="684"/>
      <c r="L22" s="684"/>
      <c r="M22" s="684"/>
      <c r="N22" s="684"/>
      <c r="O22" s="684"/>
      <c r="P22" s="684"/>
      <c r="Q22" s="684"/>
      <c r="R22" s="684"/>
      <c r="S22" s="684"/>
      <c r="T22" s="684"/>
      <c r="U22" s="684"/>
      <c r="V22" s="684"/>
    </row>
    <row r="23" spans="1:29" ht="15.95" customHeight="1" x14ac:dyDescent="0.25">
      <c r="C23" s="685" t="s">
        <v>21</v>
      </c>
      <c r="D23" s="685"/>
      <c r="E23" s="685"/>
      <c r="F23" s="685"/>
      <c r="G23" s="685"/>
      <c r="H23" s="685"/>
      <c r="I23" s="685"/>
      <c r="J23" s="685"/>
      <c r="K23" s="685"/>
      <c r="L23" s="685"/>
      <c r="M23" s="685"/>
      <c r="N23" s="685"/>
      <c r="O23" s="685"/>
      <c r="P23" s="685"/>
      <c r="Q23" s="685"/>
      <c r="R23" s="685"/>
      <c r="S23" s="685"/>
      <c r="T23" s="685"/>
      <c r="U23" s="685"/>
      <c r="V23" s="685"/>
    </row>
    <row r="24" spans="1:29" ht="15.95" customHeight="1" x14ac:dyDescent="0.25">
      <c r="C24" s="685"/>
      <c r="D24" s="685"/>
      <c r="E24" s="685"/>
      <c r="F24" s="685"/>
      <c r="G24" s="685"/>
      <c r="H24" s="685"/>
      <c r="I24" s="685"/>
      <c r="J24" s="685"/>
      <c r="K24" s="685"/>
      <c r="L24" s="685"/>
      <c r="M24" s="685"/>
      <c r="N24" s="685"/>
      <c r="O24" s="685"/>
      <c r="P24" s="685"/>
      <c r="Q24" s="685"/>
      <c r="R24" s="685"/>
      <c r="S24" s="685"/>
      <c r="T24" s="685"/>
      <c r="U24" s="685"/>
      <c r="V24" s="685"/>
    </row>
    <row r="25" spans="1:29" ht="15.95" customHeight="1" x14ac:dyDescent="0.25">
      <c r="A25" s="680"/>
      <c r="B25" s="680"/>
      <c r="C25" s="680"/>
      <c r="D25" s="680"/>
      <c r="E25" s="680"/>
      <c r="F25" s="680"/>
      <c r="G25" s="680"/>
      <c r="H25" s="680"/>
      <c r="I25" s="680"/>
      <c r="J25" s="680"/>
      <c r="K25" s="680"/>
      <c r="L25" s="680"/>
      <c r="M25" s="680"/>
      <c r="N25" s="680"/>
      <c r="O25" s="680"/>
      <c r="P25" s="680"/>
      <c r="Q25" s="680"/>
      <c r="R25" s="680"/>
      <c r="S25" s="680"/>
      <c r="T25" s="680"/>
      <c r="U25" s="680"/>
      <c r="V25" s="680"/>
      <c r="W25" s="680"/>
    </row>
    <row r="26" spans="1:29" s="52" customFormat="1" ht="15.95" customHeight="1" x14ac:dyDescent="0.25">
      <c r="A26" s="47"/>
      <c r="B26" s="48"/>
      <c r="C26" s="49"/>
      <c r="D26" s="50"/>
      <c r="E26" s="51"/>
      <c r="G26" s="53"/>
      <c r="H26" s="54"/>
      <c r="I26" s="55"/>
      <c r="J26" s="686" t="s">
        <v>23</v>
      </c>
      <c r="K26" s="687"/>
      <c r="L26" s="687"/>
      <c r="M26" s="687"/>
      <c r="N26" s="687"/>
      <c r="O26" s="688"/>
      <c r="P26" s="56"/>
      <c r="Q26" s="57">
        <v>4000</v>
      </c>
      <c r="R26" s="58"/>
      <c r="S26" s="689"/>
      <c r="T26" s="689"/>
      <c r="U26" s="689"/>
      <c r="V26" s="689"/>
      <c r="W26" s="690"/>
      <c r="X26" s="6"/>
    </row>
    <row r="27" spans="1:29" ht="15.95" customHeight="1" x14ac:dyDescent="0.25">
      <c r="A27" s="691"/>
      <c r="B27" s="691"/>
      <c r="C27" s="691"/>
      <c r="D27" s="691"/>
      <c r="E27" s="691"/>
      <c r="F27" s="691"/>
      <c r="G27" s="691"/>
      <c r="H27" s="691"/>
      <c r="I27" s="691"/>
      <c r="J27" s="691"/>
      <c r="K27" s="691"/>
      <c r="L27" s="691"/>
      <c r="M27" s="691"/>
      <c r="N27" s="691"/>
      <c r="O27" s="691"/>
      <c r="P27" s="691"/>
      <c r="Q27" s="691"/>
      <c r="R27" s="691"/>
      <c r="S27" s="691"/>
      <c r="T27" s="691"/>
      <c r="U27" s="691"/>
      <c r="V27" s="691"/>
      <c r="W27" s="691"/>
    </row>
    <row r="28" spans="1:29" s="20" customFormat="1" ht="15.95" customHeight="1" x14ac:dyDescent="0.25">
      <c r="B28" s="59"/>
      <c r="C28" s="25"/>
      <c r="D28" s="26"/>
      <c r="E28" s="14"/>
      <c r="I28" s="434" t="s">
        <v>696</v>
      </c>
      <c r="J28" s="60" t="s">
        <v>24</v>
      </c>
      <c r="M28" s="16"/>
      <c r="P28" s="16"/>
      <c r="Q28" s="562"/>
      <c r="R28" s="18"/>
      <c r="S28" s="10"/>
      <c r="T28" s="7"/>
      <c r="U28" s="10"/>
      <c r="V28" s="10"/>
      <c r="W28" s="9"/>
      <c r="X28" s="6"/>
    </row>
    <row r="29" spans="1:29" ht="15.95" customHeight="1" x14ac:dyDescent="0.25">
      <c r="A29" s="27"/>
      <c r="B29" s="28"/>
      <c r="C29" s="49"/>
      <c r="D29" s="29"/>
      <c r="E29" s="30"/>
      <c r="H29" s="32"/>
      <c r="I29" s="568" t="s">
        <v>749</v>
      </c>
      <c r="J29" s="675" t="s">
        <v>892</v>
      </c>
      <c r="K29" s="676"/>
      <c r="L29" s="676"/>
      <c r="M29" s="676"/>
      <c r="N29" s="676"/>
      <c r="O29" s="677"/>
      <c r="Q29" s="62">
        <v>600</v>
      </c>
      <c r="R29" s="63"/>
      <c r="S29" s="678" t="s">
        <v>332</v>
      </c>
      <c r="T29" s="678"/>
      <c r="U29" s="678"/>
      <c r="V29" s="678"/>
      <c r="W29" s="679"/>
      <c r="X29" s="675" t="s">
        <v>219</v>
      </c>
      <c r="Y29" s="676"/>
      <c r="Z29" s="676"/>
      <c r="AA29" s="676"/>
      <c r="AB29" s="676"/>
      <c r="AC29" s="677"/>
    </row>
    <row r="30" spans="1:29" ht="15.95" customHeight="1" x14ac:dyDescent="0.25">
      <c r="A30" s="27"/>
      <c r="B30" s="28"/>
      <c r="C30" s="49"/>
      <c r="D30" s="29"/>
      <c r="E30" s="30"/>
      <c r="H30" s="32"/>
      <c r="I30" s="103" t="s">
        <v>747</v>
      </c>
      <c r="J30" s="675" t="s">
        <v>887</v>
      </c>
      <c r="K30" s="676"/>
      <c r="L30" s="676"/>
      <c r="M30" s="676"/>
      <c r="N30" s="676"/>
      <c r="O30" s="677"/>
      <c r="Q30" s="62">
        <v>3175</v>
      </c>
      <c r="R30" s="63"/>
      <c r="S30" s="678" t="s">
        <v>331</v>
      </c>
      <c r="T30" s="678"/>
      <c r="U30" s="678"/>
      <c r="V30" s="678"/>
      <c r="W30" s="679"/>
      <c r="X30" s="675" t="s">
        <v>217</v>
      </c>
      <c r="Y30" s="676"/>
      <c r="Z30" s="676"/>
      <c r="AA30" s="676"/>
      <c r="AB30" s="676"/>
      <c r="AC30" s="677"/>
    </row>
    <row r="31" spans="1:29" ht="15.95" customHeight="1" x14ac:dyDescent="0.25">
      <c r="A31" s="27"/>
      <c r="B31" s="28"/>
      <c r="C31" s="49"/>
      <c r="D31" s="29"/>
      <c r="E31" s="30"/>
      <c r="H31" s="32"/>
      <c r="I31" s="568" t="s">
        <v>748</v>
      </c>
      <c r="J31" s="675" t="s">
        <v>915</v>
      </c>
      <c r="K31" s="676"/>
      <c r="L31" s="676"/>
      <c r="M31" s="676"/>
      <c r="N31" s="676"/>
      <c r="O31" s="677"/>
      <c r="Q31" s="62">
        <v>2200</v>
      </c>
      <c r="R31" s="63"/>
      <c r="S31" s="678" t="s">
        <v>1120</v>
      </c>
      <c r="T31" s="678"/>
      <c r="U31" s="678"/>
      <c r="V31" s="678"/>
      <c r="W31" s="679"/>
      <c r="X31" s="675" t="s">
        <v>218</v>
      </c>
      <c r="Y31" s="676"/>
      <c r="Z31" s="676"/>
      <c r="AA31" s="676"/>
      <c r="AB31" s="676"/>
      <c r="AC31" s="677"/>
    </row>
    <row r="32" spans="1:29" ht="15.95" customHeight="1" x14ac:dyDescent="0.25">
      <c r="A32" s="27"/>
      <c r="B32" s="28"/>
      <c r="C32" s="49"/>
      <c r="D32" s="29"/>
      <c r="E32" s="30"/>
      <c r="I32" s="68"/>
      <c r="J32" s="675"/>
      <c r="K32" s="676"/>
      <c r="L32" s="676"/>
      <c r="M32" s="676"/>
      <c r="N32" s="676"/>
      <c r="O32" s="677"/>
      <c r="Q32" s="62"/>
      <c r="R32" s="63"/>
      <c r="S32" s="678"/>
      <c r="T32" s="678"/>
      <c r="U32" s="678"/>
      <c r="V32" s="678"/>
      <c r="W32" s="679"/>
    </row>
    <row r="33" spans="1:29" ht="15.95" customHeight="1" thickBot="1" x14ac:dyDescent="0.3">
      <c r="E33" s="30"/>
      <c r="I33" s="68"/>
      <c r="J33" s="6"/>
      <c r="K33" s="6"/>
      <c r="L33" s="6"/>
      <c r="N33" s="6"/>
      <c r="O33" s="66" t="s">
        <v>25</v>
      </c>
      <c r="Q33" s="42">
        <f>SUM(Q29:Q32)</f>
        <v>5975</v>
      </c>
      <c r="R33" s="7" t="s">
        <v>26</v>
      </c>
    </row>
    <row r="34" spans="1:29" ht="15.95" customHeight="1" x14ac:dyDescent="0.25">
      <c r="E34" s="30"/>
      <c r="I34" s="68"/>
    </row>
    <row r="35" spans="1:29" ht="15.95" customHeight="1" x14ac:dyDescent="0.25">
      <c r="B35" s="59"/>
      <c r="E35" s="30"/>
      <c r="I35" s="434" t="s">
        <v>696</v>
      </c>
      <c r="J35" s="60" t="s">
        <v>27</v>
      </c>
    </row>
    <row r="36" spans="1:29" ht="15.95" customHeight="1" x14ac:dyDescent="0.25">
      <c r="A36" s="27"/>
      <c r="B36" s="28"/>
      <c r="C36" s="49"/>
      <c r="D36" s="29"/>
      <c r="E36" s="30"/>
      <c r="I36" s="568" t="s">
        <v>750</v>
      </c>
      <c r="J36" s="675" t="s">
        <v>900</v>
      </c>
      <c r="K36" s="676"/>
      <c r="L36" s="676"/>
      <c r="M36" s="676"/>
      <c r="N36" s="676"/>
      <c r="O36" s="677"/>
      <c r="Q36" s="62">
        <v>6000</v>
      </c>
      <c r="R36" s="63"/>
      <c r="S36" s="678" t="s">
        <v>333</v>
      </c>
      <c r="T36" s="678"/>
      <c r="U36" s="678"/>
      <c r="V36" s="678"/>
      <c r="W36" s="679"/>
      <c r="X36" s="675" t="s">
        <v>248</v>
      </c>
      <c r="Y36" s="676"/>
      <c r="Z36" s="676"/>
      <c r="AA36" s="676"/>
      <c r="AB36" s="676"/>
      <c r="AC36" s="677"/>
    </row>
    <row r="37" spans="1:29" ht="15.95" customHeight="1" x14ac:dyDescent="0.25">
      <c r="A37" s="27"/>
      <c r="B37" s="28"/>
      <c r="C37" s="49"/>
      <c r="D37" s="29"/>
      <c r="E37" s="30"/>
      <c r="I37" s="568" t="s">
        <v>751</v>
      </c>
      <c r="J37" s="675" t="s">
        <v>916</v>
      </c>
      <c r="K37" s="676"/>
      <c r="L37" s="676"/>
      <c r="M37" s="676"/>
      <c r="N37" s="676"/>
      <c r="O37" s="677"/>
      <c r="Q37" s="62">
        <v>500</v>
      </c>
      <c r="R37" s="63"/>
      <c r="S37" s="566" t="s">
        <v>334</v>
      </c>
      <c r="T37" s="566"/>
      <c r="U37" s="566"/>
      <c r="V37" s="566"/>
      <c r="W37" s="567"/>
      <c r="X37" s="563" t="s">
        <v>249</v>
      </c>
      <c r="Y37" s="564"/>
      <c r="Z37" s="564"/>
      <c r="AA37" s="564"/>
      <c r="AB37" s="564"/>
      <c r="AC37" s="565"/>
    </row>
    <row r="38" spans="1:29" ht="15.95" customHeight="1" x14ac:dyDescent="0.25">
      <c r="A38" s="27"/>
      <c r="B38" s="28"/>
      <c r="C38" s="49"/>
      <c r="D38" s="29"/>
      <c r="E38" s="30"/>
      <c r="I38" s="568" t="s">
        <v>917</v>
      </c>
      <c r="J38" s="675" t="s">
        <v>903</v>
      </c>
      <c r="K38" s="676"/>
      <c r="L38" s="676"/>
      <c r="M38" s="676"/>
      <c r="N38" s="676"/>
      <c r="O38" s="677"/>
      <c r="Q38" s="62">
        <v>405</v>
      </c>
      <c r="R38" s="63"/>
      <c r="S38" s="678" t="s">
        <v>335</v>
      </c>
      <c r="T38" s="678"/>
      <c r="U38" s="678"/>
      <c r="V38" s="678"/>
      <c r="W38" s="679"/>
      <c r="X38" s="675" t="s">
        <v>207</v>
      </c>
      <c r="Y38" s="676"/>
      <c r="Z38" s="676"/>
      <c r="AA38" s="676"/>
      <c r="AB38" s="676"/>
      <c r="AC38" s="677"/>
    </row>
    <row r="39" spans="1:29" ht="15.95" customHeight="1" x14ac:dyDescent="0.25">
      <c r="A39" s="27"/>
      <c r="B39" s="28"/>
      <c r="C39" s="49"/>
      <c r="D39" s="29"/>
      <c r="E39" s="30"/>
      <c r="I39" s="455" t="s">
        <v>752</v>
      </c>
      <c r="J39" s="675" t="s">
        <v>897</v>
      </c>
      <c r="K39" s="676"/>
      <c r="L39" s="676"/>
      <c r="M39" s="676"/>
      <c r="N39" s="676"/>
      <c r="O39" s="677"/>
      <c r="Q39" s="62">
        <v>900</v>
      </c>
      <c r="R39" s="63"/>
      <c r="S39" s="678" t="s">
        <v>1025</v>
      </c>
      <c r="T39" s="678"/>
      <c r="U39" s="678"/>
      <c r="V39" s="678"/>
      <c r="W39" s="679"/>
      <c r="X39" s="675" t="s">
        <v>220</v>
      </c>
      <c r="Y39" s="676"/>
      <c r="Z39" s="676"/>
      <c r="AA39" s="676"/>
      <c r="AB39" s="676"/>
      <c r="AC39" s="677"/>
    </row>
    <row r="40" spans="1:29" ht="15.95" customHeight="1" x14ac:dyDescent="0.25">
      <c r="A40" s="27"/>
      <c r="B40" s="28"/>
      <c r="C40" s="49"/>
      <c r="D40" s="29"/>
      <c r="E40" s="30"/>
      <c r="I40" s="32"/>
      <c r="J40" s="675"/>
      <c r="K40" s="676"/>
      <c r="L40" s="676"/>
      <c r="M40" s="676"/>
      <c r="N40" s="676"/>
      <c r="O40" s="677"/>
      <c r="Q40" s="62"/>
      <c r="R40" s="63"/>
      <c r="S40" s="678"/>
      <c r="T40" s="678"/>
      <c r="U40" s="678"/>
      <c r="V40" s="678"/>
      <c r="W40" s="679"/>
    </row>
    <row r="41" spans="1:29" ht="15.95" customHeight="1" x14ac:dyDescent="0.25">
      <c r="A41" s="27"/>
      <c r="B41" s="28"/>
      <c r="C41" s="49"/>
      <c r="D41" s="29"/>
      <c r="E41" s="30"/>
      <c r="H41" s="32"/>
      <c r="I41" s="32"/>
      <c r="J41" s="675"/>
      <c r="K41" s="676"/>
      <c r="L41" s="676"/>
      <c r="M41" s="676"/>
      <c r="N41" s="676"/>
      <c r="O41" s="677"/>
      <c r="Q41" s="62"/>
      <c r="R41" s="63"/>
      <c r="S41" s="678"/>
      <c r="T41" s="678"/>
      <c r="U41" s="678"/>
      <c r="V41" s="678"/>
      <c r="W41" s="679"/>
    </row>
    <row r="42" spans="1:29" ht="15.95" customHeight="1" x14ac:dyDescent="0.25">
      <c r="A42" s="27"/>
      <c r="B42" s="28"/>
      <c r="D42" s="49"/>
      <c r="E42" s="30"/>
      <c r="H42" s="32"/>
      <c r="I42" s="32"/>
      <c r="J42" s="675"/>
      <c r="K42" s="676"/>
      <c r="L42" s="676"/>
      <c r="M42" s="676"/>
      <c r="N42" s="676"/>
      <c r="O42" s="677"/>
      <c r="Q42" s="62"/>
      <c r="R42" s="63"/>
      <c r="S42" s="678"/>
      <c r="T42" s="678"/>
      <c r="U42" s="678"/>
      <c r="V42" s="678"/>
      <c r="W42" s="679"/>
    </row>
    <row r="43" spans="1:29" ht="15.95" customHeight="1" thickBot="1" x14ac:dyDescent="0.3">
      <c r="E43" s="30"/>
      <c r="J43" s="6"/>
      <c r="K43" s="6"/>
      <c r="L43" s="6"/>
      <c r="N43" s="6"/>
      <c r="O43" s="66" t="s">
        <v>28</v>
      </c>
      <c r="Q43" s="42">
        <f>SUM(Q36:Q42)</f>
        <v>7805</v>
      </c>
      <c r="R43" s="7" t="s">
        <v>29</v>
      </c>
    </row>
    <row r="44" spans="1:29" ht="30" customHeight="1" x14ac:dyDescent="0.25">
      <c r="A44" s="680"/>
      <c r="B44" s="680"/>
      <c r="C44" s="680"/>
      <c r="D44" s="680"/>
      <c r="E44" s="680"/>
      <c r="F44" s="680"/>
      <c r="G44" s="680"/>
      <c r="H44" s="680"/>
      <c r="I44" s="680"/>
      <c r="J44" s="680"/>
      <c r="K44" s="680"/>
      <c r="L44" s="680"/>
      <c r="M44" s="680"/>
      <c r="N44" s="680"/>
      <c r="O44" s="680"/>
      <c r="P44" s="680"/>
      <c r="Q44" s="680"/>
      <c r="R44" s="680"/>
      <c r="S44" s="680"/>
      <c r="T44" s="680"/>
      <c r="U44" s="680"/>
      <c r="V44" s="680"/>
      <c r="W44" s="680"/>
    </row>
    <row r="45" spans="1:29" ht="15.95" customHeight="1" thickBot="1" x14ac:dyDescent="0.3">
      <c r="J45" s="6"/>
      <c r="K45" s="674" t="s">
        <v>1071</v>
      </c>
      <c r="L45" s="674"/>
      <c r="M45" s="674"/>
      <c r="N45" s="674"/>
      <c r="O45" s="674"/>
      <c r="P45" s="674"/>
      <c r="Q45" s="674"/>
      <c r="R45" s="674"/>
      <c r="S45" s="674"/>
      <c r="T45" s="674"/>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row r="51" spans="1:23" ht="17.100000000000001" customHeight="1" x14ac:dyDescent="0.25"/>
    <row r="52" spans="1:23" ht="17.100000000000001" customHeight="1" x14ac:dyDescent="0.25"/>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49">
    <mergeCell ref="X39:AC39"/>
    <mergeCell ref="J31:O31"/>
    <mergeCell ref="S31:W31"/>
    <mergeCell ref="J29:O29"/>
    <mergeCell ref="S29:W29"/>
    <mergeCell ref="J32:O32"/>
    <mergeCell ref="S32:W32"/>
    <mergeCell ref="J36:O36"/>
    <mergeCell ref="S36:W36"/>
    <mergeCell ref="X38:AC38"/>
    <mergeCell ref="J37:O37"/>
    <mergeCell ref="X30:AC30"/>
    <mergeCell ref="X31:AC31"/>
    <mergeCell ref="X29:AC29"/>
    <mergeCell ref="X36:AC36"/>
    <mergeCell ref="J39:O39"/>
    <mergeCell ref="H1:I1"/>
    <mergeCell ref="H2:I2"/>
    <mergeCell ref="A4:D4"/>
    <mergeCell ref="A5:D5"/>
    <mergeCell ref="Q5:Q6"/>
    <mergeCell ref="A6:D6"/>
    <mergeCell ref="U5:U6"/>
    <mergeCell ref="V3:W3"/>
    <mergeCell ref="J30:O30"/>
    <mergeCell ref="S30:W30"/>
    <mergeCell ref="A16:W16"/>
    <mergeCell ref="A17:W17"/>
    <mergeCell ref="A18:W19"/>
    <mergeCell ref="A20:W20"/>
    <mergeCell ref="A21:W21"/>
    <mergeCell ref="C22:V22"/>
    <mergeCell ref="C23:V24"/>
    <mergeCell ref="A25:W25"/>
    <mergeCell ref="J26:O26"/>
    <mergeCell ref="S26:W26"/>
    <mergeCell ref="A27:W27"/>
    <mergeCell ref="T5:T6"/>
    <mergeCell ref="S39:W39"/>
    <mergeCell ref="K45:T45"/>
    <mergeCell ref="J38:O38"/>
    <mergeCell ref="S38:W38"/>
    <mergeCell ref="J40:O40"/>
    <mergeCell ref="S40:W40"/>
    <mergeCell ref="J41:O41"/>
    <mergeCell ref="S41:W41"/>
    <mergeCell ref="J42:O42"/>
    <mergeCell ref="S42:W42"/>
    <mergeCell ref="A44:W44"/>
  </mergeCells>
  <printOptions horizontalCentered="1"/>
  <pageMargins left="0.15" right="0.15" top="0.5" bottom="0.5" header="0.25" footer="0.25"/>
  <pageSetup paperSize="5" scale="70" orientation="landscape" r:id="rId1"/>
  <headerFooter>
    <oddHeader>&amp;CTOWN OF PRINCETON ~ &amp;14BUDGET WORKSHEET</oddHeader>
    <oddFooter xml:space="preserve">&amp;L&amp;D&amp;R&amp;F/&amp;A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C26" sqref="C26"/>
    </sheetView>
  </sheetViews>
  <sheetFormatPr defaultColWidth="9.140625" defaultRowHeight="20.100000000000001" customHeight="1" x14ac:dyDescent="0.25"/>
  <cols>
    <col min="1" max="1" width="2.7109375" style="46"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692" t="s">
        <v>352</v>
      </c>
      <c r="I1" s="692"/>
    </row>
    <row r="2" spans="1:23" ht="20.100000000000001" customHeight="1" x14ac:dyDescent="0.25">
      <c r="A2" s="1" t="s">
        <v>1</v>
      </c>
      <c r="B2" s="2"/>
      <c r="C2" s="2"/>
      <c r="D2" s="2"/>
      <c r="E2" s="3"/>
      <c r="F2" s="4"/>
      <c r="G2" s="5"/>
      <c r="H2" s="693">
        <v>171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171</v>
      </c>
      <c r="C8" s="29">
        <v>5308</v>
      </c>
      <c r="D8" s="467" t="s">
        <v>1038</v>
      </c>
      <c r="E8" s="30"/>
      <c r="F8" s="6" t="s">
        <v>154</v>
      </c>
      <c r="G8" s="31">
        <f>B8</f>
        <v>171</v>
      </c>
      <c r="I8" s="6" t="s">
        <v>890</v>
      </c>
      <c r="J8" s="6"/>
      <c r="K8" s="34">
        <v>982.85</v>
      </c>
      <c r="L8" s="33">
        <v>642.28</v>
      </c>
      <c r="M8" s="34"/>
      <c r="N8" s="7">
        <v>500</v>
      </c>
      <c r="O8" s="33">
        <v>0</v>
      </c>
      <c r="P8" s="109"/>
      <c r="Q8" s="35">
        <v>500</v>
      </c>
      <c r="R8" s="36"/>
      <c r="S8" s="35"/>
      <c r="T8" s="149">
        <f>S8+Q8</f>
        <v>500</v>
      </c>
      <c r="U8" s="150">
        <f>IF(T8=0,"",(T8-N8)/N8)</f>
        <v>0</v>
      </c>
      <c r="V8" s="35"/>
      <c r="W8" s="35"/>
    </row>
    <row r="9" spans="1:23" ht="15.95" customHeight="1" x14ac:dyDescent="0.25">
      <c r="A9" s="27">
        <v>1</v>
      </c>
      <c r="B9" s="28">
        <v>171</v>
      </c>
      <c r="C9" s="29">
        <v>5730</v>
      </c>
      <c r="D9" s="467" t="s">
        <v>1038</v>
      </c>
      <c r="E9" s="30"/>
      <c r="F9" s="6" t="s">
        <v>154</v>
      </c>
      <c r="G9" s="31">
        <f>B9</f>
        <v>171</v>
      </c>
      <c r="I9" s="6" t="s">
        <v>886</v>
      </c>
      <c r="J9" s="6"/>
      <c r="K9" s="34"/>
      <c r="L9" s="33"/>
      <c r="M9" s="34"/>
      <c r="N9" s="7">
        <v>500</v>
      </c>
      <c r="O9" s="33">
        <v>551</v>
      </c>
      <c r="P9" s="109"/>
      <c r="Q9" s="35">
        <v>500</v>
      </c>
      <c r="R9" s="36"/>
      <c r="S9" s="35"/>
      <c r="T9" s="149">
        <f>S9+Q9</f>
        <v>500</v>
      </c>
      <c r="U9" s="150">
        <f>IF(T9=0,"",(T9-N9)/N9)</f>
        <v>0</v>
      </c>
      <c r="V9" s="35"/>
      <c r="W9" s="35"/>
    </row>
    <row r="10" spans="1:23" s="39" customFormat="1" ht="15.95" customHeight="1" thickBot="1" x14ac:dyDescent="0.3">
      <c r="A10" s="38"/>
      <c r="B10" s="38"/>
      <c r="C10" s="38"/>
      <c r="D10" s="38"/>
      <c r="G10" s="38"/>
      <c r="I10" s="40" t="str">
        <f>H1</f>
        <v>CONSERVATION COMM</v>
      </c>
      <c r="K10" s="43"/>
      <c r="L10" s="42">
        <f>SUM(L8:L9)</f>
        <v>642.28</v>
      </c>
      <c r="M10" s="43"/>
      <c r="N10" s="42">
        <f>SUM(N8:N9)</f>
        <v>1000</v>
      </c>
      <c r="O10" s="42">
        <f>SUM(O8:O9)</f>
        <v>551</v>
      </c>
      <c r="P10" s="43"/>
      <c r="Q10" s="42">
        <f>SUM(Q8:Q9)</f>
        <v>1000</v>
      </c>
      <c r="R10" s="10"/>
      <c r="S10" s="42">
        <f t="shared" ref="S10:T10" si="0">SUM(S8:S9)</f>
        <v>0</v>
      </c>
      <c r="T10" s="42">
        <f t="shared" si="0"/>
        <v>1000</v>
      </c>
      <c r="U10" s="44"/>
      <c r="V10" s="42">
        <f t="shared" ref="V10:W10" si="1">SUM(V8:V9)</f>
        <v>0</v>
      </c>
      <c r="W10" s="42">
        <f t="shared" si="1"/>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4"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4" ht="15.95" customHeight="1" x14ac:dyDescent="0.25">
      <c r="C18" s="685">
        <v>0</v>
      </c>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4"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s="52" customFormat="1" ht="15.95" customHeight="1" x14ac:dyDescent="0.25">
      <c r="A21" s="47"/>
      <c r="B21" s="48"/>
      <c r="C21" s="49"/>
      <c r="D21" s="50"/>
      <c r="E21" s="51"/>
      <c r="G21" s="53"/>
      <c r="H21" s="54"/>
      <c r="I21" s="55"/>
      <c r="J21" s="686" t="s">
        <v>23</v>
      </c>
      <c r="K21" s="704"/>
      <c r="L21" s="704"/>
      <c r="M21" s="704"/>
      <c r="N21" s="704"/>
      <c r="O21" s="688"/>
      <c r="P21" s="56"/>
      <c r="Q21" s="57">
        <v>4000</v>
      </c>
      <c r="R21" s="58"/>
      <c r="S21" s="705"/>
      <c r="T21" s="705"/>
      <c r="U21" s="705"/>
      <c r="V21" s="705"/>
      <c r="W21" s="690"/>
      <c r="X21" s="6"/>
    </row>
    <row r="22" spans="1:24"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4" ht="15.95" customHeight="1" x14ac:dyDescent="0.25">
      <c r="E23" s="30"/>
    </row>
    <row r="24" spans="1:24" ht="15.95" customHeight="1" x14ac:dyDescent="0.25">
      <c r="B24" s="59"/>
      <c r="E24" s="30"/>
      <c r="I24" s="434" t="s">
        <v>696</v>
      </c>
      <c r="J24" s="60" t="s">
        <v>353</v>
      </c>
    </row>
    <row r="25" spans="1:24" ht="15.95" customHeight="1" x14ac:dyDescent="0.25">
      <c r="A25" s="27"/>
      <c r="B25" s="28"/>
      <c r="C25" s="49"/>
      <c r="D25" s="29"/>
      <c r="E25" s="30"/>
      <c r="I25" s="439" t="s">
        <v>754</v>
      </c>
      <c r="J25" s="707" t="s">
        <v>890</v>
      </c>
      <c r="K25" s="707"/>
      <c r="L25" s="707"/>
      <c r="M25" s="707"/>
      <c r="N25" s="707"/>
      <c r="O25" s="707"/>
      <c r="P25" s="151"/>
      <c r="Q25" s="153">
        <v>500</v>
      </c>
      <c r="R25" s="152"/>
      <c r="S25" s="707" t="s">
        <v>235</v>
      </c>
      <c r="T25" s="707"/>
      <c r="U25" s="707"/>
      <c r="V25" s="707"/>
      <c r="W25" s="707"/>
      <c r="X25" s="707"/>
    </row>
    <row r="26" spans="1:24" ht="15.95" customHeight="1" x14ac:dyDescent="0.25">
      <c r="A26" s="27"/>
      <c r="B26" s="28"/>
      <c r="C26" s="49"/>
      <c r="D26" s="29"/>
      <c r="E26" s="30"/>
      <c r="I26" s="439" t="s">
        <v>753</v>
      </c>
      <c r="J26" s="707" t="s">
        <v>886</v>
      </c>
      <c r="K26" s="707"/>
      <c r="L26" s="707"/>
      <c r="M26" s="707"/>
      <c r="N26" s="707"/>
      <c r="O26" s="707"/>
      <c r="P26" s="151"/>
      <c r="Q26" s="153">
        <v>500</v>
      </c>
      <c r="R26" s="152"/>
      <c r="S26" s="707" t="s">
        <v>354</v>
      </c>
      <c r="T26" s="707"/>
      <c r="U26" s="707"/>
      <c r="V26" s="707"/>
      <c r="W26" s="707"/>
      <c r="X26" s="707"/>
    </row>
    <row r="27" spans="1:24" ht="15.95" customHeight="1" x14ac:dyDescent="0.25">
      <c r="A27" s="27"/>
      <c r="B27" s="28"/>
      <c r="C27" s="49"/>
      <c r="D27" s="29"/>
      <c r="E27" s="30"/>
      <c r="I27" s="32"/>
      <c r="J27" s="707"/>
      <c r="K27" s="707"/>
      <c r="L27" s="707"/>
      <c r="M27" s="707"/>
      <c r="N27" s="707"/>
      <c r="O27" s="707"/>
      <c r="P27" s="151"/>
      <c r="Q27" s="153"/>
      <c r="R27" s="152"/>
      <c r="S27" s="708"/>
      <c r="T27" s="708"/>
      <c r="U27" s="708"/>
      <c r="V27" s="708"/>
      <c r="W27" s="708"/>
    </row>
    <row r="28" spans="1:24" ht="15.95" customHeight="1" x14ac:dyDescent="0.25">
      <c r="A28" s="27"/>
      <c r="B28" s="28"/>
      <c r="C28" s="49"/>
      <c r="D28" s="29"/>
      <c r="E28" s="30"/>
      <c r="I28" s="32"/>
      <c r="J28" s="707"/>
      <c r="K28" s="707"/>
      <c r="L28" s="707"/>
      <c r="M28" s="707"/>
      <c r="N28" s="707"/>
      <c r="O28" s="707"/>
      <c r="P28" s="151"/>
      <c r="Q28" s="153"/>
      <c r="R28" s="152"/>
      <c r="S28" s="708"/>
      <c r="T28" s="708"/>
      <c r="U28" s="708"/>
      <c r="V28" s="708"/>
      <c r="W28" s="708"/>
    </row>
    <row r="29" spans="1:24" ht="15.95" customHeight="1" x14ac:dyDescent="0.25">
      <c r="A29" s="27"/>
      <c r="B29" s="28"/>
      <c r="C29" s="49"/>
      <c r="D29" s="29"/>
      <c r="E29" s="30"/>
      <c r="I29" s="32"/>
      <c r="J29" s="675"/>
      <c r="K29" s="694"/>
      <c r="L29" s="694"/>
      <c r="M29" s="694"/>
      <c r="N29" s="694"/>
      <c r="O29" s="677"/>
      <c r="Q29" s="62"/>
      <c r="R29" s="63"/>
      <c r="S29" s="709"/>
      <c r="T29" s="710"/>
      <c r="U29" s="710"/>
      <c r="V29" s="710"/>
      <c r="W29" s="711"/>
    </row>
    <row r="30" spans="1:24" ht="15.95" customHeight="1" x14ac:dyDescent="0.25">
      <c r="A30" s="27"/>
      <c r="B30" s="28"/>
      <c r="C30" s="49"/>
      <c r="D30" s="29"/>
      <c r="E30" s="30"/>
      <c r="H30" s="32"/>
      <c r="I30" s="32"/>
      <c r="J30" s="675"/>
      <c r="K30" s="694"/>
      <c r="L30" s="694"/>
      <c r="M30" s="694"/>
      <c r="N30" s="694"/>
      <c r="O30" s="677"/>
      <c r="Q30" s="62"/>
      <c r="R30" s="63"/>
      <c r="S30" s="712"/>
      <c r="T30" s="695"/>
      <c r="U30" s="695"/>
      <c r="V30" s="695"/>
      <c r="W30" s="679"/>
    </row>
    <row r="31" spans="1:24" ht="15.95" customHeight="1" x14ac:dyDescent="0.25">
      <c r="A31" s="27"/>
      <c r="B31" s="28"/>
      <c r="C31" s="49"/>
      <c r="D31" s="29"/>
      <c r="E31" s="30"/>
      <c r="H31" s="32"/>
      <c r="I31" s="32"/>
      <c r="J31" s="675"/>
      <c r="K31" s="694"/>
      <c r="L31" s="694"/>
      <c r="M31" s="694"/>
      <c r="N31" s="694"/>
      <c r="O31" s="677"/>
      <c r="Q31" s="62"/>
      <c r="R31" s="63"/>
      <c r="S31" s="712"/>
      <c r="T31" s="695"/>
      <c r="U31" s="695"/>
      <c r="V31" s="695"/>
      <c r="W31" s="679"/>
    </row>
    <row r="32" spans="1:24" ht="15.95" customHeight="1" x14ac:dyDescent="0.25">
      <c r="A32" s="27"/>
      <c r="B32" s="28"/>
      <c r="C32" s="49"/>
      <c r="D32" s="29"/>
      <c r="E32" s="30"/>
      <c r="I32" s="32"/>
      <c r="J32" s="675"/>
      <c r="K32" s="694"/>
      <c r="L32" s="694"/>
      <c r="M32" s="694"/>
      <c r="N32" s="694"/>
      <c r="O32" s="677"/>
      <c r="Q32" s="62"/>
      <c r="R32" s="63"/>
      <c r="S32" s="712"/>
      <c r="T32" s="695"/>
      <c r="U32" s="695"/>
      <c r="V32" s="695"/>
      <c r="W32" s="679"/>
    </row>
    <row r="33" spans="1:23" ht="15.95" customHeight="1" x14ac:dyDescent="0.25">
      <c r="A33" s="27"/>
      <c r="B33" s="28"/>
      <c r="C33" s="49"/>
      <c r="D33" s="29"/>
      <c r="E33" s="30"/>
      <c r="I33" s="32"/>
      <c r="J33" s="675"/>
      <c r="K33" s="694"/>
      <c r="L33" s="694"/>
      <c r="M33" s="694"/>
      <c r="N33" s="694"/>
      <c r="O33" s="677"/>
      <c r="Q33" s="62"/>
      <c r="R33" s="63"/>
      <c r="S33" s="712"/>
      <c r="T33" s="695"/>
      <c r="U33" s="695"/>
      <c r="V33" s="695"/>
      <c r="W33" s="679"/>
    </row>
    <row r="34" spans="1:23" ht="15.95" customHeight="1" x14ac:dyDescent="0.25">
      <c r="A34" s="27"/>
      <c r="B34" s="28"/>
      <c r="C34" s="49"/>
      <c r="D34" s="29"/>
      <c r="E34" s="30"/>
      <c r="H34" s="32"/>
      <c r="I34" s="32"/>
      <c r="J34" s="675"/>
      <c r="K34" s="694"/>
      <c r="L34" s="694"/>
      <c r="M34" s="694"/>
      <c r="N34" s="694"/>
      <c r="O34" s="677"/>
      <c r="Q34" s="62"/>
      <c r="R34" s="63"/>
      <c r="S34" s="712"/>
      <c r="T34" s="695"/>
      <c r="U34" s="695"/>
      <c r="V34" s="695"/>
      <c r="W34" s="679"/>
    </row>
    <row r="35" spans="1:23" ht="15.95" customHeight="1" x14ac:dyDescent="0.25">
      <c r="A35" s="27"/>
      <c r="B35" s="28"/>
      <c r="D35" s="49"/>
      <c r="E35" s="30"/>
      <c r="H35" s="32"/>
      <c r="I35" s="32"/>
      <c r="J35" s="675"/>
      <c r="K35" s="694"/>
      <c r="L35" s="694"/>
      <c r="M35" s="694"/>
      <c r="N35" s="694"/>
      <c r="O35" s="677"/>
      <c r="Q35" s="62"/>
      <c r="R35" s="63"/>
      <c r="S35" s="712"/>
      <c r="T35" s="695"/>
      <c r="U35" s="695"/>
      <c r="V35" s="695"/>
      <c r="W35" s="679"/>
    </row>
    <row r="36" spans="1:23" ht="15.95" customHeight="1" thickBot="1" x14ac:dyDescent="0.3">
      <c r="E36" s="30"/>
      <c r="J36" s="6"/>
      <c r="K36" s="6"/>
      <c r="L36" s="6"/>
      <c r="N36" s="6"/>
      <c r="O36" s="66" t="s">
        <v>28</v>
      </c>
      <c r="Q36" s="42">
        <f>SUM(Q26:Q35)</f>
        <v>500</v>
      </c>
      <c r="R36" s="7" t="s">
        <v>355</v>
      </c>
    </row>
    <row r="37" spans="1:23" ht="30" customHeight="1" x14ac:dyDescent="0.25">
      <c r="A37" s="680"/>
      <c r="B37" s="680"/>
      <c r="C37" s="680"/>
      <c r="D37" s="680"/>
      <c r="E37" s="680"/>
      <c r="F37" s="680"/>
      <c r="G37" s="680"/>
      <c r="H37" s="680"/>
      <c r="I37" s="680"/>
      <c r="J37" s="680"/>
      <c r="K37" s="680"/>
      <c r="L37" s="680"/>
      <c r="M37" s="680"/>
      <c r="N37" s="680"/>
      <c r="O37" s="680"/>
      <c r="P37" s="680"/>
      <c r="Q37" s="680"/>
      <c r="R37" s="680"/>
      <c r="S37" s="680"/>
      <c r="T37" s="680"/>
      <c r="U37" s="680"/>
      <c r="V37" s="680"/>
      <c r="W37" s="680"/>
    </row>
    <row r="38" spans="1:23" ht="15.95" customHeight="1" thickBot="1" x14ac:dyDescent="0.3">
      <c r="J38" s="6"/>
      <c r="K38" s="674" t="s">
        <v>350</v>
      </c>
      <c r="L38" s="674"/>
      <c r="M38" s="674"/>
      <c r="N38" s="674"/>
      <c r="O38" s="674"/>
      <c r="P38" s="674"/>
      <c r="Q38" s="674"/>
      <c r="R38" s="674"/>
      <c r="S38" s="674"/>
      <c r="T38" s="674"/>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J35:O35"/>
    <mergeCell ref="S35:W35"/>
    <mergeCell ref="A37:W37"/>
    <mergeCell ref="K38:T38"/>
    <mergeCell ref="J32:O32"/>
    <mergeCell ref="S32:W32"/>
    <mergeCell ref="J33:O33"/>
    <mergeCell ref="S33:W33"/>
    <mergeCell ref="J34:O34"/>
    <mergeCell ref="S34:W34"/>
    <mergeCell ref="J29:O29"/>
    <mergeCell ref="S29:W29"/>
    <mergeCell ref="J30:O30"/>
    <mergeCell ref="S30:W30"/>
    <mergeCell ref="J31:O31"/>
    <mergeCell ref="S31:W31"/>
    <mergeCell ref="J27:O27"/>
    <mergeCell ref="S27:W27"/>
    <mergeCell ref="J28:O28"/>
    <mergeCell ref="S28:W28"/>
    <mergeCell ref="S25:X25"/>
    <mergeCell ref="J26:O26"/>
    <mergeCell ref="S21:W21"/>
    <mergeCell ref="A11:W11"/>
    <mergeCell ref="A12:W12"/>
    <mergeCell ref="A13:W14"/>
    <mergeCell ref="A15:W15"/>
    <mergeCell ref="A16:W16"/>
    <mergeCell ref="A22:W22"/>
    <mergeCell ref="S26:X26"/>
    <mergeCell ref="J25:O25"/>
    <mergeCell ref="H1:I1"/>
    <mergeCell ref="H2:I2"/>
    <mergeCell ref="V3:W3"/>
    <mergeCell ref="A4:D4"/>
    <mergeCell ref="A5:D5"/>
    <mergeCell ref="Q5:Q6"/>
    <mergeCell ref="U5:U6"/>
    <mergeCell ref="A6:D6"/>
    <mergeCell ref="T5:T6"/>
    <mergeCell ref="C17:V17"/>
    <mergeCell ref="C18:V19"/>
    <mergeCell ref="A20:W20"/>
    <mergeCell ref="J21:O2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6759-2A52-4CCF-83B7-CADC32E210FD}">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P21" sqref="P21"/>
    </sheetView>
  </sheetViews>
  <sheetFormatPr defaultColWidth="9.140625" defaultRowHeight="20.100000000000001" customHeight="1" x14ac:dyDescent="0.25"/>
  <cols>
    <col min="1" max="1" width="2.7109375" style="647"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13" t="s">
        <v>1174</v>
      </c>
      <c r="I1" s="713"/>
    </row>
    <row r="2" spans="1:23" ht="20.100000000000001" customHeight="1" x14ac:dyDescent="0.25">
      <c r="A2" s="1" t="s">
        <v>1</v>
      </c>
      <c r="B2" s="2"/>
      <c r="C2" s="2"/>
      <c r="D2" s="2"/>
      <c r="E2" s="3"/>
      <c r="F2" s="4"/>
      <c r="G2" s="5"/>
      <c r="H2" s="693">
        <v>172</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644"/>
      <c r="G4" s="13"/>
      <c r="I4" s="644"/>
      <c r="K4" s="109"/>
      <c r="L4" s="15" t="s">
        <v>258</v>
      </c>
      <c r="M4" s="109"/>
      <c r="N4" s="645" t="s">
        <v>278</v>
      </c>
      <c r="O4" s="15" t="s">
        <v>278</v>
      </c>
      <c r="P4" s="109"/>
      <c r="Q4" s="645" t="s">
        <v>1067</v>
      </c>
      <c r="R4" s="19"/>
      <c r="S4" s="645" t="s">
        <v>1067</v>
      </c>
      <c r="T4" s="645" t="s">
        <v>1067</v>
      </c>
      <c r="U4" s="19" t="s">
        <v>1067</v>
      </c>
      <c r="V4" s="645" t="s">
        <v>1067</v>
      </c>
      <c r="W4" s="645" t="s">
        <v>1067</v>
      </c>
    </row>
    <row r="5" spans="1:23" s="20" customFormat="1" ht="15.95" customHeight="1" x14ac:dyDescent="0.25">
      <c r="A5" s="670" t="s">
        <v>5</v>
      </c>
      <c r="B5" s="670"/>
      <c r="C5" s="670"/>
      <c r="D5" s="670"/>
      <c r="E5" s="3"/>
      <c r="F5" s="644" t="s">
        <v>6</v>
      </c>
      <c r="G5" s="13" t="s">
        <v>6</v>
      </c>
      <c r="I5" s="644" t="s">
        <v>7</v>
      </c>
      <c r="K5" s="109"/>
      <c r="L5" s="15" t="s">
        <v>8</v>
      </c>
      <c r="M5" s="109"/>
      <c r="N5" s="18" t="s">
        <v>9</v>
      </c>
      <c r="O5" s="15" t="s">
        <v>8</v>
      </c>
      <c r="P5" s="109"/>
      <c r="Q5" s="671" t="s">
        <v>284</v>
      </c>
      <c r="R5" s="21"/>
      <c r="S5" s="645" t="s">
        <v>10</v>
      </c>
      <c r="T5" s="673" t="s">
        <v>285</v>
      </c>
      <c r="U5" s="672" t="s">
        <v>1160</v>
      </c>
      <c r="V5" s="645" t="s">
        <v>286</v>
      </c>
      <c r="W5" s="645" t="s">
        <v>287</v>
      </c>
    </row>
    <row r="6" spans="1:23" s="20" customFormat="1" ht="15.95" customHeight="1" x14ac:dyDescent="0.25">
      <c r="A6" s="670" t="s">
        <v>11</v>
      </c>
      <c r="B6" s="670"/>
      <c r="C6" s="670"/>
      <c r="D6" s="670"/>
      <c r="E6" s="3"/>
      <c r="F6" s="644"/>
      <c r="G6" s="13" t="s">
        <v>1</v>
      </c>
      <c r="I6" s="644"/>
      <c r="K6" s="109"/>
      <c r="L6" s="22">
        <v>43646</v>
      </c>
      <c r="M6" s="109"/>
      <c r="N6" s="18" t="s">
        <v>12</v>
      </c>
      <c r="O6" s="22" t="s">
        <v>1066</v>
      </c>
      <c r="P6" s="109"/>
      <c r="Q6" s="671"/>
      <c r="R6" s="21"/>
      <c r="S6" s="645" t="s">
        <v>13</v>
      </c>
      <c r="T6" s="673"/>
      <c r="U6" s="672"/>
      <c r="V6" s="645" t="s">
        <v>288</v>
      </c>
      <c r="W6" s="23" t="s">
        <v>288</v>
      </c>
    </row>
    <row r="7" spans="1:23" s="20" customFormat="1" ht="15.95" customHeight="1" x14ac:dyDescent="0.25">
      <c r="A7" s="24"/>
      <c r="B7" s="25"/>
      <c r="C7" s="25"/>
      <c r="D7" s="26"/>
      <c r="E7" s="14"/>
      <c r="K7" s="109"/>
      <c r="L7" s="22"/>
      <c r="M7" s="109"/>
      <c r="N7" s="18"/>
      <c r="O7" s="22"/>
      <c r="P7" s="109"/>
      <c r="Q7" s="645"/>
      <c r="R7" s="18"/>
      <c r="S7" s="645"/>
      <c r="T7" s="18"/>
      <c r="U7" s="18"/>
      <c r="V7" s="645"/>
      <c r="W7" s="23"/>
    </row>
    <row r="8" spans="1:23" ht="15.95" customHeight="1" x14ac:dyDescent="0.25">
      <c r="A8" s="27">
        <v>1</v>
      </c>
      <c r="B8" s="28">
        <v>172</v>
      </c>
      <c r="C8" s="29"/>
      <c r="D8" s="467"/>
      <c r="E8" s="30"/>
      <c r="F8" s="6" t="s">
        <v>1175</v>
      </c>
      <c r="G8" s="31">
        <f>B8</f>
        <v>172</v>
      </c>
      <c r="I8" s="6" t="s">
        <v>1176</v>
      </c>
      <c r="J8" s="6"/>
      <c r="K8" s="34">
        <v>982.85</v>
      </c>
      <c r="L8" s="33">
        <v>0</v>
      </c>
      <c r="M8" s="34"/>
      <c r="O8" s="33"/>
      <c r="P8" s="109"/>
      <c r="Q8" s="35">
        <v>0</v>
      </c>
      <c r="R8" s="36"/>
      <c r="S8" s="35">
        <v>1000</v>
      </c>
      <c r="T8" s="149">
        <f>S8+Q8</f>
        <v>1000</v>
      </c>
      <c r="U8" s="150" t="e">
        <f>IF(T8=0,"",(T8-N8)/N8)</f>
        <v>#DIV/0!</v>
      </c>
      <c r="V8" s="35"/>
      <c r="W8" s="35"/>
    </row>
    <row r="9" spans="1:23" ht="15.95" customHeight="1" x14ac:dyDescent="0.25">
      <c r="A9" s="27">
        <v>1</v>
      </c>
      <c r="B9" s="28">
        <v>172</v>
      </c>
      <c r="C9" s="29"/>
      <c r="D9" s="467"/>
      <c r="E9" s="30"/>
      <c r="F9" s="6" t="s">
        <v>1175</v>
      </c>
      <c r="G9" s="31">
        <f>B9</f>
        <v>172</v>
      </c>
      <c r="J9" s="6"/>
      <c r="K9" s="34"/>
      <c r="L9" s="33"/>
      <c r="M9" s="34"/>
      <c r="O9" s="33"/>
      <c r="P9" s="109"/>
      <c r="Q9" s="35"/>
      <c r="R9" s="36"/>
      <c r="S9" s="35"/>
      <c r="T9" s="149">
        <f>S9+Q9</f>
        <v>0</v>
      </c>
      <c r="U9" s="150" t="str">
        <f>IF(T9=0,"",(T9-N9)/N9)</f>
        <v/>
      </c>
      <c r="V9" s="35"/>
      <c r="W9" s="35"/>
    </row>
    <row r="10" spans="1:23" s="39" customFormat="1" ht="15.95" customHeight="1" thickBot="1" x14ac:dyDescent="0.3">
      <c r="A10" s="38"/>
      <c r="B10" s="38"/>
      <c r="C10" s="38"/>
      <c r="D10" s="38"/>
      <c r="G10" s="38"/>
      <c r="I10" s="40" t="str">
        <f>H1</f>
        <v>ENVIRONMENTAL ACTION COMMITTEE</v>
      </c>
      <c r="K10" s="43"/>
      <c r="L10" s="42">
        <f>SUM(L8:L9)</f>
        <v>0</v>
      </c>
      <c r="M10" s="43"/>
      <c r="N10" s="42">
        <f>SUM(N8:N9)</f>
        <v>0</v>
      </c>
      <c r="O10" s="42">
        <f>SUM(O8:O9)</f>
        <v>0</v>
      </c>
      <c r="P10" s="43"/>
      <c r="Q10" s="42">
        <f>SUM(Q8:Q9)</f>
        <v>0</v>
      </c>
      <c r="R10" s="10"/>
      <c r="S10" s="42">
        <f t="shared" ref="S10:T10" si="0">SUM(S8:S9)</f>
        <v>1000</v>
      </c>
      <c r="T10" s="42">
        <f t="shared" si="0"/>
        <v>1000</v>
      </c>
      <c r="U10" s="44"/>
      <c r="V10" s="42">
        <f t="shared" ref="V10:W10" si="1">SUM(V8:V9)</f>
        <v>0</v>
      </c>
      <c r="W10" s="42">
        <f t="shared" si="1"/>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4"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4" ht="15.95" customHeight="1" x14ac:dyDescent="0.25">
      <c r="C18" s="685">
        <v>0</v>
      </c>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4"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s="52" customFormat="1" ht="15.95" customHeight="1" x14ac:dyDescent="0.25">
      <c r="A21" s="47"/>
      <c r="B21" s="48"/>
      <c r="C21" s="49"/>
      <c r="D21" s="50"/>
      <c r="E21" s="51"/>
      <c r="G21" s="53"/>
      <c r="H21" s="54"/>
      <c r="I21" s="55"/>
      <c r="J21" s="686"/>
      <c r="K21" s="704"/>
      <c r="L21" s="704"/>
      <c r="M21" s="704"/>
      <c r="N21" s="704"/>
      <c r="O21" s="688"/>
      <c r="P21" s="56"/>
      <c r="Q21" s="57"/>
      <c r="R21" s="58"/>
      <c r="S21" s="705"/>
      <c r="T21" s="705"/>
      <c r="U21" s="705"/>
      <c r="V21" s="705"/>
      <c r="W21" s="690"/>
      <c r="X21" s="6"/>
    </row>
    <row r="22" spans="1:24"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4" ht="15.95" customHeight="1" x14ac:dyDescent="0.25">
      <c r="E23" s="30"/>
    </row>
    <row r="24" spans="1:24" ht="15.95" customHeight="1" x14ac:dyDescent="0.25">
      <c r="B24" s="59"/>
      <c r="E24" s="30"/>
      <c r="I24" s="434" t="s">
        <v>696</v>
      </c>
      <c r="J24" s="60" t="s">
        <v>353</v>
      </c>
    </row>
    <row r="25" spans="1:24" ht="15.95" customHeight="1" x14ac:dyDescent="0.25">
      <c r="A25" s="27"/>
      <c r="B25" s="28"/>
      <c r="C25" s="49"/>
      <c r="D25" s="29"/>
      <c r="E25" s="30"/>
      <c r="I25" s="646"/>
      <c r="J25" s="707" t="s">
        <v>1176</v>
      </c>
      <c r="K25" s="707"/>
      <c r="L25" s="707"/>
      <c r="M25" s="707"/>
      <c r="N25" s="707"/>
      <c r="O25" s="707"/>
      <c r="P25" s="151"/>
      <c r="Q25" s="153">
        <v>1000</v>
      </c>
      <c r="R25" s="152"/>
      <c r="S25" s="707" t="s">
        <v>1177</v>
      </c>
      <c r="T25" s="707"/>
      <c r="U25" s="707"/>
      <c r="V25" s="707"/>
      <c r="W25" s="707"/>
      <c r="X25" s="707"/>
    </row>
    <row r="26" spans="1:24" ht="15.95" customHeight="1" x14ac:dyDescent="0.25">
      <c r="A26" s="27"/>
      <c r="B26" s="28"/>
      <c r="C26" s="49"/>
      <c r="D26" s="29"/>
      <c r="E26" s="30"/>
      <c r="I26" s="646"/>
      <c r="J26" s="707"/>
      <c r="K26" s="707"/>
      <c r="L26" s="707"/>
      <c r="M26" s="707"/>
      <c r="N26" s="707"/>
      <c r="O26" s="707"/>
      <c r="P26" s="151"/>
      <c r="Q26" s="153"/>
      <c r="R26" s="152"/>
      <c r="S26" s="707"/>
      <c r="T26" s="707"/>
      <c r="U26" s="707"/>
      <c r="V26" s="707"/>
      <c r="W26" s="707"/>
      <c r="X26" s="707"/>
    </row>
    <row r="27" spans="1:24" ht="15.95" customHeight="1" x14ac:dyDescent="0.25">
      <c r="A27" s="27"/>
      <c r="B27" s="28"/>
      <c r="C27" s="49"/>
      <c r="D27" s="29"/>
      <c r="E27" s="30"/>
      <c r="I27" s="32"/>
      <c r="J27" s="707"/>
      <c r="K27" s="707"/>
      <c r="L27" s="707"/>
      <c r="M27" s="707"/>
      <c r="N27" s="707"/>
      <c r="O27" s="707"/>
      <c r="P27" s="151"/>
      <c r="Q27" s="153"/>
      <c r="R27" s="152"/>
      <c r="S27" s="708"/>
      <c r="T27" s="708"/>
      <c r="U27" s="708"/>
      <c r="V27" s="708"/>
      <c r="W27" s="708"/>
    </row>
    <row r="28" spans="1:24" ht="15.95" customHeight="1" x14ac:dyDescent="0.25">
      <c r="A28" s="27"/>
      <c r="B28" s="28"/>
      <c r="C28" s="49"/>
      <c r="D28" s="29"/>
      <c r="E28" s="30"/>
      <c r="I28" s="32"/>
      <c r="J28" s="707"/>
      <c r="K28" s="707"/>
      <c r="L28" s="707"/>
      <c r="M28" s="707"/>
      <c r="N28" s="707"/>
      <c r="O28" s="707"/>
      <c r="P28" s="151"/>
      <c r="Q28" s="153"/>
      <c r="R28" s="152"/>
      <c r="S28" s="708"/>
      <c r="T28" s="708"/>
      <c r="U28" s="708"/>
      <c r="V28" s="708"/>
      <c r="W28" s="708"/>
    </row>
    <row r="29" spans="1:24" ht="15.95" customHeight="1" x14ac:dyDescent="0.25">
      <c r="A29" s="27"/>
      <c r="B29" s="28"/>
      <c r="C29" s="49"/>
      <c r="D29" s="29"/>
      <c r="E29" s="30"/>
      <c r="I29" s="32"/>
      <c r="J29" s="675"/>
      <c r="K29" s="694"/>
      <c r="L29" s="694"/>
      <c r="M29" s="694"/>
      <c r="N29" s="694"/>
      <c r="O29" s="677"/>
      <c r="Q29" s="62"/>
      <c r="R29" s="63"/>
      <c r="S29" s="709"/>
      <c r="T29" s="710"/>
      <c r="U29" s="710"/>
      <c r="V29" s="710"/>
      <c r="W29" s="711"/>
    </row>
    <row r="30" spans="1:24" ht="15.95" customHeight="1" x14ac:dyDescent="0.25">
      <c r="A30" s="27"/>
      <c r="B30" s="28"/>
      <c r="C30" s="49"/>
      <c r="D30" s="29"/>
      <c r="E30" s="30"/>
      <c r="H30" s="32"/>
      <c r="I30" s="32"/>
      <c r="J30" s="675"/>
      <c r="K30" s="694"/>
      <c r="L30" s="694"/>
      <c r="M30" s="694"/>
      <c r="N30" s="694"/>
      <c r="O30" s="677"/>
      <c r="Q30" s="62"/>
      <c r="R30" s="63"/>
      <c r="S30" s="712"/>
      <c r="T30" s="695"/>
      <c r="U30" s="695"/>
      <c r="V30" s="695"/>
      <c r="W30" s="679"/>
    </row>
    <row r="31" spans="1:24" ht="15.95" customHeight="1" x14ac:dyDescent="0.25">
      <c r="A31" s="27"/>
      <c r="B31" s="28"/>
      <c r="C31" s="49"/>
      <c r="D31" s="29"/>
      <c r="E31" s="30"/>
      <c r="H31" s="32"/>
      <c r="I31" s="32"/>
      <c r="J31" s="675"/>
      <c r="K31" s="694"/>
      <c r="L31" s="694"/>
      <c r="M31" s="694"/>
      <c r="N31" s="694"/>
      <c r="O31" s="677"/>
      <c r="Q31" s="62"/>
      <c r="R31" s="63"/>
      <c r="S31" s="712"/>
      <c r="T31" s="695"/>
      <c r="U31" s="695"/>
      <c r="V31" s="695"/>
      <c r="W31" s="679"/>
    </row>
    <row r="32" spans="1:24" ht="15.95" customHeight="1" x14ac:dyDescent="0.25">
      <c r="A32" s="27"/>
      <c r="B32" s="28"/>
      <c r="C32" s="49"/>
      <c r="D32" s="29"/>
      <c r="E32" s="30"/>
      <c r="I32" s="32"/>
      <c r="J32" s="675"/>
      <c r="K32" s="694"/>
      <c r="L32" s="694"/>
      <c r="M32" s="694"/>
      <c r="N32" s="694"/>
      <c r="O32" s="677"/>
      <c r="Q32" s="62"/>
      <c r="R32" s="63"/>
      <c r="S32" s="712"/>
      <c r="T32" s="695"/>
      <c r="U32" s="695"/>
      <c r="V32" s="695"/>
      <c r="W32" s="679"/>
    </row>
    <row r="33" spans="1:23" ht="15.95" customHeight="1" x14ac:dyDescent="0.25">
      <c r="A33" s="27"/>
      <c r="B33" s="28"/>
      <c r="C33" s="49"/>
      <c r="D33" s="29"/>
      <c r="E33" s="30"/>
      <c r="I33" s="32"/>
      <c r="J33" s="675"/>
      <c r="K33" s="694"/>
      <c r="L33" s="694"/>
      <c r="M33" s="694"/>
      <c r="N33" s="694"/>
      <c r="O33" s="677"/>
      <c r="Q33" s="62"/>
      <c r="R33" s="63"/>
      <c r="S33" s="712"/>
      <c r="T33" s="695"/>
      <c r="U33" s="695"/>
      <c r="V33" s="695"/>
      <c r="W33" s="679"/>
    </row>
    <row r="34" spans="1:23" ht="15.95" customHeight="1" x14ac:dyDescent="0.25">
      <c r="A34" s="27"/>
      <c r="B34" s="28"/>
      <c r="C34" s="49"/>
      <c r="D34" s="29"/>
      <c r="E34" s="30"/>
      <c r="H34" s="32"/>
      <c r="I34" s="32"/>
      <c r="J34" s="675"/>
      <c r="K34" s="694"/>
      <c r="L34" s="694"/>
      <c r="M34" s="694"/>
      <c r="N34" s="694"/>
      <c r="O34" s="677"/>
      <c r="Q34" s="62"/>
      <c r="R34" s="63"/>
      <c r="S34" s="712"/>
      <c r="T34" s="695"/>
      <c r="U34" s="695"/>
      <c r="V34" s="695"/>
      <c r="W34" s="679"/>
    </row>
    <row r="35" spans="1:23" ht="15.95" customHeight="1" x14ac:dyDescent="0.25">
      <c r="A35" s="27"/>
      <c r="B35" s="28"/>
      <c r="D35" s="49"/>
      <c r="E35" s="30"/>
      <c r="H35" s="32"/>
      <c r="I35" s="32"/>
      <c r="J35" s="675"/>
      <c r="K35" s="694"/>
      <c r="L35" s="694"/>
      <c r="M35" s="694"/>
      <c r="N35" s="694"/>
      <c r="O35" s="677"/>
      <c r="Q35" s="62"/>
      <c r="R35" s="63"/>
      <c r="S35" s="712"/>
      <c r="T35" s="695"/>
      <c r="U35" s="695"/>
      <c r="V35" s="695"/>
      <c r="W35" s="679"/>
    </row>
    <row r="36" spans="1:23" ht="15.95" customHeight="1" thickBot="1" x14ac:dyDescent="0.3">
      <c r="E36" s="30"/>
      <c r="J36" s="6"/>
      <c r="K36" s="6"/>
      <c r="L36" s="6"/>
      <c r="N36" s="6"/>
      <c r="O36" s="66" t="s">
        <v>28</v>
      </c>
      <c r="Q36" s="42">
        <f>SUM(Q26:Q35)</f>
        <v>0</v>
      </c>
      <c r="R36" s="7" t="s">
        <v>355</v>
      </c>
    </row>
    <row r="37" spans="1:23" ht="30" customHeight="1" x14ac:dyDescent="0.25">
      <c r="A37" s="680"/>
      <c r="B37" s="680"/>
      <c r="C37" s="680"/>
      <c r="D37" s="680"/>
      <c r="E37" s="680"/>
      <c r="F37" s="680"/>
      <c r="G37" s="680"/>
      <c r="H37" s="680"/>
      <c r="I37" s="680"/>
      <c r="J37" s="680"/>
      <c r="K37" s="680"/>
      <c r="L37" s="680"/>
      <c r="M37" s="680"/>
      <c r="N37" s="680"/>
      <c r="O37" s="680"/>
      <c r="P37" s="680"/>
      <c r="Q37" s="680"/>
      <c r="R37" s="680"/>
      <c r="S37" s="680"/>
      <c r="T37" s="680"/>
      <c r="U37" s="680"/>
      <c r="V37" s="680"/>
      <c r="W37" s="680"/>
    </row>
    <row r="38" spans="1:23" ht="15.95" customHeight="1" thickBot="1" x14ac:dyDescent="0.3">
      <c r="J38" s="6"/>
      <c r="K38" s="674" t="s">
        <v>1069</v>
      </c>
      <c r="L38" s="674"/>
      <c r="M38" s="674"/>
      <c r="N38" s="674"/>
      <c r="O38" s="674"/>
      <c r="P38" s="674"/>
      <c r="Q38" s="674"/>
      <c r="R38" s="674"/>
      <c r="S38" s="674"/>
      <c r="T38" s="674"/>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J35:O35"/>
    <mergeCell ref="S35:W35"/>
    <mergeCell ref="A37:W37"/>
    <mergeCell ref="K38:T38"/>
    <mergeCell ref="J32:O32"/>
    <mergeCell ref="S32:W32"/>
    <mergeCell ref="J33:O33"/>
    <mergeCell ref="S33:W33"/>
    <mergeCell ref="J34:O34"/>
    <mergeCell ref="S34:W34"/>
    <mergeCell ref="J29:O29"/>
    <mergeCell ref="S29:W29"/>
    <mergeCell ref="J30:O30"/>
    <mergeCell ref="S30:W30"/>
    <mergeCell ref="J31:O31"/>
    <mergeCell ref="S31:W31"/>
    <mergeCell ref="J26:O26"/>
    <mergeCell ref="S26:X26"/>
    <mergeCell ref="J27:O27"/>
    <mergeCell ref="S27:W27"/>
    <mergeCell ref="J28:O28"/>
    <mergeCell ref="S28:W28"/>
    <mergeCell ref="J25:O25"/>
    <mergeCell ref="S25:X25"/>
    <mergeCell ref="A11:W11"/>
    <mergeCell ref="A12:W12"/>
    <mergeCell ref="A13:W14"/>
    <mergeCell ref="A15:W15"/>
    <mergeCell ref="A16:W16"/>
    <mergeCell ref="C17:V17"/>
    <mergeCell ref="C18:V19"/>
    <mergeCell ref="A20:W20"/>
    <mergeCell ref="J21:O21"/>
    <mergeCell ref="S21:W21"/>
    <mergeCell ref="A22:W22"/>
    <mergeCell ref="H1:I1"/>
    <mergeCell ref="H2:I2"/>
    <mergeCell ref="V3:W3"/>
    <mergeCell ref="A4:D4"/>
    <mergeCell ref="A5:D5"/>
    <mergeCell ref="Q5:Q6"/>
    <mergeCell ref="T5:T6"/>
    <mergeCell ref="U5:U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Q9" sqref="Q9"/>
    </sheetView>
  </sheetViews>
  <sheetFormatPr defaultColWidth="9.140625" defaultRowHeight="20.100000000000001" customHeight="1" x14ac:dyDescent="0.25"/>
  <cols>
    <col min="1" max="1" width="2.7109375" style="46" customWidth="1"/>
    <col min="2" max="2" width="4.140625" style="31" customWidth="1"/>
    <col min="3" max="3" width="6.5703125" style="31" customWidth="1"/>
    <col min="4" max="4" width="11.140625" style="64" customWidth="1"/>
    <col min="5" max="5" width="1.7109375" style="6" customWidth="1"/>
    <col min="6" max="6" width="8.42578125" style="6" bestFit="1" customWidth="1"/>
    <col min="7" max="7" width="4.7109375" style="31" customWidth="1"/>
    <col min="8" max="8" width="1.28515625" style="6" customWidth="1"/>
    <col min="9" max="9" width="30.710937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7109375" style="6" hidden="1" customWidth="1"/>
    <col min="25" max="16384" width="9.140625" style="6"/>
  </cols>
  <sheetData>
    <row r="1" spans="1:23" ht="20.100000000000001" customHeight="1" x14ac:dyDescent="0.25">
      <c r="A1" s="1" t="s">
        <v>0</v>
      </c>
      <c r="B1" s="2"/>
      <c r="C1" s="2"/>
      <c r="D1" s="2"/>
      <c r="E1" s="3"/>
      <c r="F1" s="4"/>
      <c r="G1" s="5"/>
      <c r="H1" s="692" t="s">
        <v>351</v>
      </c>
      <c r="I1" s="692"/>
    </row>
    <row r="2" spans="1:23" ht="20.100000000000001" customHeight="1" x14ac:dyDescent="0.25">
      <c r="A2" s="1" t="s">
        <v>1</v>
      </c>
      <c r="B2" s="2"/>
      <c r="C2" s="2"/>
      <c r="D2" s="2"/>
      <c r="E2" s="3"/>
      <c r="F2" s="4"/>
      <c r="G2" s="5"/>
      <c r="H2" s="693">
        <v>175</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34"/>
      <c r="N7" s="18"/>
      <c r="O7" s="22"/>
      <c r="P7" s="109"/>
      <c r="Q7" s="17"/>
      <c r="R7" s="18"/>
      <c r="S7" s="17"/>
      <c r="T7" s="18"/>
      <c r="U7" s="18"/>
      <c r="V7" s="17"/>
      <c r="W7" s="23"/>
    </row>
    <row r="8" spans="1:23" ht="15.95" customHeight="1" x14ac:dyDescent="0.25">
      <c r="A8" s="27">
        <v>1</v>
      </c>
      <c r="B8" s="28">
        <v>175</v>
      </c>
      <c r="C8" s="29">
        <v>5112</v>
      </c>
      <c r="D8" s="467" t="s">
        <v>1038</v>
      </c>
      <c r="E8" s="30"/>
      <c r="F8" s="6" t="s">
        <v>157</v>
      </c>
      <c r="G8" s="31">
        <f t="shared" ref="G8:G10" si="0">B8</f>
        <v>175</v>
      </c>
      <c r="H8" s="32"/>
      <c r="I8" s="6" t="s">
        <v>907</v>
      </c>
      <c r="J8" s="6"/>
      <c r="K8" s="34"/>
      <c r="L8" s="33">
        <v>19111.34</v>
      </c>
      <c r="M8" s="34"/>
      <c r="N8" s="7">
        <v>20553.12</v>
      </c>
      <c r="O8" s="33">
        <v>5959.39</v>
      </c>
      <c r="P8" s="109"/>
      <c r="Q8" s="35">
        <v>20553.12</v>
      </c>
      <c r="R8" s="36"/>
      <c r="S8" s="35">
        <v>411.06</v>
      </c>
      <c r="T8" s="149">
        <f>S8+Q8</f>
        <v>20964.18</v>
      </c>
      <c r="U8" s="150">
        <f>IF(T8=0,"",(T8-N8)/N8)</f>
        <v>1.9999883229407572E-2</v>
      </c>
      <c r="V8" s="35"/>
      <c r="W8" s="35"/>
    </row>
    <row r="9" spans="1:23" ht="15.95" customHeight="1" x14ac:dyDescent="0.25">
      <c r="A9" s="27">
        <v>1</v>
      </c>
      <c r="B9" s="28">
        <v>175</v>
      </c>
      <c r="C9" s="29">
        <v>5304</v>
      </c>
      <c r="D9" s="467" t="s">
        <v>1038</v>
      </c>
      <c r="E9" s="30"/>
      <c r="F9" s="6" t="s">
        <v>157</v>
      </c>
      <c r="G9" s="31">
        <f t="shared" si="0"/>
        <v>175</v>
      </c>
      <c r="I9" s="6" t="s">
        <v>918</v>
      </c>
      <c r="J9" s="6"/>
      <c r="K9" s="34"/>
      <c r="L9" s="33">
        <v>1109.56</v>
      </c>
      <c r="M9" s="34"/>
      <c r="N9" s="7">
        <v>671.51</v>
      </c>
      <c r="O9" s="33">
        <v>0</v>
      </c>
      <c r="P9" s="109"/>
      <c r="Q9" s="35">
        <v>671.51</v>
      </c>
      <c r="R9" s="36"/>
      <c r="S9" s="35"/>
      <c r="T9" s="149">
        <f>S9+Q9</f>
        <v>671.51</v>
      </c>
      <c r="U9" s="150">
        <f>IF(T9=0,"",(T9-N9)/N9)</f>
        <v>0</v>
      </c>
      <c r="V9" s="35"/>
      <c r="W9" s="35"/>
    </row>
    <row r="10" spans="1:23" ht="15.95" customHeight="1" x14ac:dyDescent="0.25">
      <c r="A10" s="27">
        <v>1</v>
      </c>
      <c r="B10" s="28">
        <v>175</v>
      </c>
      <c r="C10" s="29">
        <v>5308</v>
      </c>
      <c r="D10" s="467" t="s">
        <v>1038</v>
      </c>
      <c r="E10" s="30"/>
      <c r="F10" s="6" t="s">
        <v>157</v>
      </c>
      <c r="G10" s="31">
        <f t="shared" si="0"/>
        <v>175</v>
      </c>
      <c r="I10" s="6" t="s">
        <v>890</v>
      </c>
      <c r="J10" s="6"/>
      <c r="K10" s="34"/>
      <c r="L10" s="33"/>
      <c r="M10" s="34"/>
      <c r="N10" s="7">
        <v>1195</v>
      </c>
      <c r="O10" s="33">
        <v>977.38</v>
      </c>
      <c r="P10" s="109"/>
      <c r="Q10" s="35">
        <v>1195</v>
      </c>
      <c r="R10" s="36"/>
      <c r="S10" s="35"/>
      <c r="T10" s="149">
        <f>S10+Q10</f>
        <v>1195</v>
      </c>
      <c r="U10" s="150">
        <f>IF(T10=0,"",(T10-N10)/N10)</f>
        <v>0</v>
      </c>
      <c r="V10" s="35"/>
      <c r="W10" s="35"/>
    </row>
    <row r="11" spans="1:23" s="39" customFormat="1" ht="15.95" customHeight="1" thickBot="1" x14ac:dyDescent="0.3">
      <c r="A11" s="38"/>
      <c r="B11" s="38"/>
      <c r="C11" s="38"/>
      <c r="D11" s="38"/>
      <c r="G11" s="38"/>
      <c r="I11" s="40" t="str">
        <f>H1</f>
        <v>PLANNING BOARD</v>
      </c>
      <c r="K11" s="43"/>
      <c r="L11" s="42">
        <f>SUM(L8:L10)</f>
        <v>20220.900000000001</v>
      </c>
      <c r="M11" s="43"/>
      <c r="N11" s="42">
        <f t="shared" ref="N11:O11" si="1">SUM(N8:N10)</f>
        <v>22419.629999999997</v>
      </c>
      <c r="O11" s="42">
        <f t="shared" si="1"/>
        <v>6936.77</v>
      </c>
      <c r="P11" s="43"/>
      <c r="Q11" s="42">
        <f>SUM(Q8:Q10)</f>
        <v>22419.629999999997</v>
      </c>
      <c r="R11" s="10"/>
      <c r="S11" s="42">
        <f t="shared" ref="S11:T11" si="2">SUM(S8:S10)</f>
        <v>411.06</v>
      </c>
      <c r="T11" s="42">
        <f t="shared" si="2"/>
        <v>22830.69</v>
      </c>
      <c r="U11" s="44"/>
      <c r="V11" s="42">
        <f t="shared" ref="V11:W11" si="3">SUM(V8:V10)</f>
        <v>0</v>
      </c>
      <c r="W11" s="42">
        <f t="shared" si="3"/>
        <v>0</v>
      </c>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c r="W13" s="680"/>
    </row>
    <row r="14" spans="1:23" ht="15.95" customHeight="1" x14ac:dyDescent="0.25">
      <c r="A14" s="682" t="s">
        <v>18</v>
      </c>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2"/>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3" ht="15.95"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4" ht="15.95" customHeight="1" x14ac:dyDescent="0.25">
      <c r="A17" s="683" t="s">
        <v>19</v>
      </c>
      <c r="B17" s="683"/>
      <c r="C17" s="683"/>
      <c r="D17" s="683"/>
      <c r="E17" s="683"/>
      <c r="F17" s="683"/>
      <c r="G17" s="683"/>
      <c r="H17" s="683"/>
      <c r="I17" s="683"/>
      <c r="J17" s="683"/>
      <c r="K17" s="683"/>
      <c r="L17" s="683"/>
      <c r="M17" s="683"/>
      <c r="N17" s="683"/>
      <c r="O17" s="683"/>
      <c r="P17" s="683"/>
      <c r="Q17" s="683"/>
      <c r="R17" s="683"/>
      <c r="S17" s="683"/>
      <c r="T17" s="683"/>
      <c r="U17" s="683"/>
      <c r="V17" s="683"/>
      <c r="W17" s="683"/>
    </row>
    <row r="18" spans="1:24" ht="15.95" customHeight="1" x14ac:dyDescent="0.25">
      <c r="A18" s="45"/>
      <c r="C18" s="684" t="s">
        <v>20</v>
      </c>
      <c r="D18" s="684"/>
      <c r="E18" s="684"/>
      <c r="F18" s="684"/>
      <c r="G18" s="684"/>
      <c r="H18" s="684"/>
      <c r="I18" s="684"/>
      <c r="J18" s="684"/>
      <c r="K18" s="684"/>
      <c r="L18" s="684"/>
      <c r="M18" s="684"/>
      <c r="N18" s="684"/>
      <c r="O18" s="684"/>
      <c r="P18" s="684"/>
      <c r="Q18" s="684"/>
      <c r="R18" s="684"/>
      <c r="S18" s="684"/>
      <c r="T18" s="684"/>
      <c r="U18" s="684"/>
      <c r="V18" s="684"/>
    </row>
    <row r="19" spans="1:24" ht="15.95" customHeight="1" x14ac:dyDescent="0.25">
      <c r="C19" s="685" t="s">
        <v>21</v>
      </c>
      <c r="D19" s="685"/>
      <c r="E19" s="685"/>
      <c r="F19" s="685"/>
      <c r="G19" s="685"/>
      <c r="H19" s="685"/>
      <c r="I19" s="685"/>
      <c r="J19" s="685"/>
      <c r="K19" s="685"/>
      <c r="L19" s="685"/>
      <c r="M19" s="685"/>
      <c r="N19" s="685"/>
      <c r="O19" s="685"/>
      <c r="P19" s="685"/>
      <c r="Q19" s="685"/>
      <c r="R19" s="685"/>
      <c r="S19" s="685"/>
      <c r="T19" s="685"/>
      <c r="U19" s="685"/>
      <c r="V19" s="685"/>
    </row>
    <row r="20" spans="1:24" ht="15.95" customHeight="1" x14ac:dyDescent="0.25">
      <c r="C20" s="685"/>
      <c r="D20" s="685"/>
      <c r="E20" s="685"/>
      <c r="F20" s="685"/>
      <c r="G20" s="685"/>
      <c r="H20" s="685"/>
      <c r="I20" s="685"/>
      <c r="J20" s="685"/>
      <c r="K20" s="685"/>
      <c r="L20" s="685"/>
      <c r="M20" s="685"/>
      <c r="N20" s="685"/>
      <c r="O20" s="685"/>
      <c r="P20" s="685"/>
      <c r="Q20" s="685"/>
      <c r="R20" s="685"/>
      <c r="S20" s="685"/>
      <c r="T20" s="685"/>
      <c r="U20" s="685"/>
      <c r="V20" s="685"/>
    </row>
    <row r="21" spans="1:24" ht="15.95" customHeight="1" x14ac:dyDescent="0.25">
      <c r="A21" s="680"/>
      <c r="B21" s="680"/>
      <c r="C21" s="680"/>
      <c r="D21" s="680"/>
      <c r="E21" s="680"/>
      <c r="F21" s="680"/>
      <c r="G21" s="680"/>
      <c r="H21" s="680"/>
      <c r="I21" s="680"/>
      <c r="J21" s="680"/>
      <c r="K21" s="680"/>
      <c r="L21" s="680"/>
      <c r="M21" s="680"/>
      <c r="N21" s="680"/>
      <c r="O21" s="680"/>
      <c r="P21" s="680"/>
      <c r="Q21" s="680"/>
      <c r="R21" s="680"/>
      <c r="S21" s="680"/>
      <c r="T21" s="680"/>
      <c r="U21" s="680"/>
      <c r="V21" s="680"/>
      <c r="W21" s="680"/>
    </row>
    <row r="22" spans="1:24" s="52" customFormat="1" ht="15.95" customHeight="1" x14ac:dyDescent="0.25">
      <c r="A22" s="47"/>
      <c r="B22" s="48"/>
      <c r="C22" s="49"/>
      <c r="D22" s="50"/>
      <c r="E22" s="51"/>
      <c r="G22" s="53"/>
      <c r="H22" s="54"/>
      <c r="I22" s="55"/>
      <c r="J22" s="686" t="s">
        <v>23</v>
      </c>
      <c r="K22" s="704"/>
      <c r="L22" s="704"/>
      <c r="M22" s="704"/>
      <c r="N22" s="704"/>
      <c r="O22" s="688"/>
      <c r="P22" s="56"/>
      <c r="Q22" s="57">
        <v>4000</v>
      </c>
      <c r="R22" s="58"/>
      <c r="S22" s="705"/>
      <c r="T22" s="705"/>
      <c r="U22" s="705"/>
      <c r="V22" s="705"/>
      <c r="W22" s="690"/>
      <c r="X22" s="6"/>
    </row>
    <row r="23" spans="1:24" ht="15.95" customHeight="1" x14ac:dyDescent="0.25">
      <c r="A23" s="691"/>
      <c r="B23" s="691"/>
      <c r="C23" s="691"/>
      <c r="D23" s="691"/>
      <c r="E23" s="691"/>
      <c r="F23" s="691"/>
      <c r="G23" s="691"/>
      <c r="H23" s="691"/>
      <c r="I23" s="691"/>
      <c r="J23" s="691"/>
      <c r="K23" s="691"/>
      <c r="L23" s="691"/>
      <c r="M23" s="691"/>
      <c r="N23" s="691"/>
      <c r="O23" s="691"/>
      <c r="P23" s="691"/>
      <c r="Q23" s="691"/>
      <c r="R23" s="691"/>
      <c r="S23" s="691"/>
      <c r="T23" s="691"/>
      <c r="U23" s="691"/>
      <c r="V23" s="691"/>
      <c r="W23" s="691"/>
    </row>
    <row r="24" spans="1:24" s="20" customFormat="1" ht="15.95" customHeight="1" x14ac:dyDescent="0.25">
      <c r="B24" s="59"/>
      <c r="C24" s="25"/>
      <c r="D24" s="26"/>
      <c r="E24" s="14"/>
      <c r="I24" s="434" t="s">
        <v>696</v>
      </c>
      <c r="J24" s="60" t="s">
        <v>24</v>
      </c>
      <c r="M24" s="16"/>
      <c r="P24" s="16"/>
      <c r="Q24" s="17"/>
      <c r="R24" s="18"/>
      <c r="S24" s="10"/>
      <c r="T24" s="7"/>
      <c r="U24" s="10"/>
      <c r="V24" s="10"/>
      <c r="W24" s="9"/>
      <c r="X24" s="6"/>
    </row>
    <row r="25" spans="1:24" ht="15.95" customHeight="1" x14ac:dyDescent="0.25">
      <c r="A25" s="27"/>
      <c r="B25" s="28"/>
      <c r="C25" s="49"/>
      <c r="D25" s="29"/>
      <c r="E25" s="30"/>
      <c r="H25" s="32"/>
      <c r="I25" s="103" t="s">
        <v>755</v>
      </c>
      <c r="J25" s="675" t="s">
        <v>496</v>
      </c>
      <c r="K25" s="694"/>
      <c r="L25" s="694"/>
      <c r="M25" s="694"/>
      <c r="N25" s="694"/>
      <c r="O25" s="677"/>
      <c r="Q25" s="62">
        <v>20964.18</v>
      </c>
      <c r="R25" s="63"/>
      <c r="S25" s="695" t="s">
        <v>1152</v>
      </c>
      <c r="T25" s="695"/>
      <c r="U25" s="695"/>
      <c r="V25" s="695"/>
      <c r="W25" s="679"/>
    </row>
    <row r="26" spans="1:24" ht="15.95" customHeight="1" x14ac:dyDescent="0.25">
      <c r="A26" s="27"/>
      <c r="B26" s="28"/>
      <c r="C26" s="49"/>
      <c r="D26" s="29"/>
      <c r="E26" s="30"/>
      <c r="H26" s="32"/>
      <c r="I26" s="439"/>
      <c r="J26" s="675"/>
      <c r="K26" s="694"/>
      <c r="L26" s="694"/>
      <c r="M26" s="694"/>
      <c r="N26" s="694"/>
      <c r="O26" s="677"/>
      <c r="Q26" s="62"/>
      <c r="R26" s="63"/>
      <c r="S26" s="695"/>
      <c r="T26" s="695"/>
      <c r="U26" s="695"/>
      <c r="V26" s="695"/>
      <c r="W26" s="679"/>
    </row>
    <row r="27" spans="1:24" ht="15.95" customHeight="1" x14ac:dyDescent="0.25">
      <c r="A27" s="27"/>
      <c r="B27" s="28"/>
      <c r="C27" s="49"/>
      <c r="D27" s="29"/>
      <c r="E27" s="30"/>
      <c r="H27" s="32"/>
      <c r="I27" s="439"/>
      <c r="J27" s="675"/>
      <c r="K27" s="694"/>
      <c r="L27" s="694"/>
      <c r="M27" s="694"/>
      <c r="N27" s="694"/>
      <c r="O27" s="677"/>
      <c r="Q27" s="62"/>
      <c r="R27" s="63"/>
      <c r="S27" s="695"/>
      <c r="T27" s="695"/>
      <c r="U27" s="695"/>
      <c r="V27" s="695"/>
      <c r="W27" s="679"/>
    </row>
    <row r="28" spans="1:24" ht="15.95" customHeight="1" x14ac:dyDescent="0.25">
      <c r="A28" s="27"/>
      <c r="B28" s="28"/>
      <c r="C28" s="49"/>
      <c r="D28" s="29"/>
      <c r="E28" s="30"/>
      <c r="I28" s="68"/>
      <c r="J28" s="675"/>
      <c r="K28" s="694"/>
      <c r="L28" s="694"/>
      <c r="M28" s="694"/>
      <c r="N28" s="694"/>
      <c r="O28" s="677"/>
      <c r="Q28" s="62"/>
      <c r="R28" s="63"/>
      <c r="S28" s="695"/>
      <c r="T28" s="695"/>
      <c r="U28" s="695"/>
      <c r="V28" s="695"/>
      <c r="W28" s="679"/>
    </row>
    <row r="29" spans="1:24" ht="15.95" customHeight="1" thickBot="1" x14ac:dyDescent="0.3">
      <c r="E29" s="30"/>
      <c r="I29" s="68"/>
      <c r="J29" s="6"/>
      <c r="K29" s="6"/>
      <c r="L29" s="6"/>
      <c r="N29" s="6"/>
      <c r="O29" s="66" t="s">
        <v>25</v>
      </c>
      <c r="Q29" s="42">
        <f>SUM(Q25:Q28)</f>
        <v>20964.18</v>
      </c>
      <c r="R29" s="7" t="s">
        <v>26</v>
      </c>
    </row>
    <row r="30" spans="1:24" ht="15.95" customHeight="1" x14ac:dyDescent="0.25">
      <c r="E30" s="30"/>
      <c r="I30" s="68"/>
    </row>
    <row r="31" spans="1:24" ht="15.95" customHeight="1" x14ac:dyDescent="0.25">
      <c r="B31" s="59"/>
      <c r="E31" s="30"/>
      <c r="I31" s="434" t="s">
        <v>696</v>
      </c>
      <c r="J31" s="60" t="s">
        <v>27</v>
      </c>
    </row>
    <row r="32" spans="1:24" ht="15.95" customHeight="1" x14ac:dyDescent="0.25">
      <c r="A32" s="27"/>
      <c r="B32" s="28"/>
      <c r="C32" s="49"/>
      <c r="D32" s="29"/>
      <c r="E32" s="30"/>
      <c r="I32" s="462" t="s">
        <v>757</v>
      </c>
      <c r="J32" s="675" t="s">
        <v>918</v>
      </c>
      <c r="K32" s="694"/>
      <c r="L32" s="694"/>
      <c r="M32" s="694"/>
      <c r="N32" s="694"/>
      <c r="O32" s="677"/>
      <c r="Q32" s="62">
        <v>671.51</v>
      </c>
      <c r="R32" s="63"/>
      <c r="S32" s="681" t="s">
        <v>1014</v>
      </c>
      <c r="T32" s="681"/>
      <c r="U32" s="681"/>
      <c r="V32" s="681"/>
      <c r="W32" s="681"/>
      <c r="X32" s="681"/>
    </row>
    <row r="33" spans="1:24" ht="15.95" customHeight="1" x14ac:dyDescent="0.25">
      <c r="A33" s="27"/>
      <c r="B33" s="28"/>
      <c r="C33" s="49"/>
      <c r="D33" s="29"/>
      <c r="E33" s="30"/>
      <c r="I33" s="462" t="s">
        <v>756</v>
      </c>
      <c r="J33" s="675" t="s">
        <v>890</v>
      </c>
      <c r="K33" s="694"/>
      <c r="L33" s="694"/>
      <c r="M33" s="694"/>
      <c r="N33" s="694"/>
      <c r="O33" s="677"/>
      <c r="Q33" s="62">
        <v>1195</v>
      </c>
      <c r="R33" s="63"/>
      <c r="S33" s="681" t="s">
        <v>1013</v>
      </c>
      <c r="T33" s="681"/>
      <c r="U33" s="681"/>
      <c r="V33" s="681"/>
      <c r="W33" s="681"/>
      <c r="X33" s="681"/>
    </row>
    <row r="34" spans="1:24" ht="15.95" customHeight="1" x14ac:dyDescent="0.25">
      <c r="A34" s="27"/>
      <c r="B34" s="28"/>
      <c r="C34" s="49"/>
      <c r="D34" s="29"/>
      <c r="E34" s="30"/>
      <c r="I34" s="32"/>
      <c r="J34" s="675"/>
      <c r="K34" s="694"/>
      <c r="L34" s="694"/>
      <c r="M34" s="694"/>
      <c r="N34" s="694"/>
      <c r="O34" s="677"/>
      <c r="Q34" s="62"/>
      <c r="R34" s="63"/>
      <c r="S34" s="695"/>
      <c r="T34" s="695"/>
      <c r="U34" s="695"/>
      <c r="V34" s="695"/>
      <c r="W34" s="679"/>
    </row>
    <row r="35" spans="1:24"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4"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4" ht="15.95" customHeight="1" x14ac:dyDescent="0.25">
      <c r="A37" s="27"/>
      <c r="B37" s="28"/>
      <c r="C37" s="49"/>
      <c r="D37" s="29"/>
      <c r="E37" s="30"/>
      <c r="I37" s="32"/>
      <c r="J37" s="675"/>
      <c r="K37" s="694"/>
      <c r="L37" s="694"/>
      <c r="M37" s="694"/>
      <c r="N37" s="694"/>
      <c r="O37" s="677"/>
      <c r="Q37" s="62"/>
      <c r="R37" s="63"/>
      <c r="S37" s="695"/>
      <c r="T37" s="695"/>
      <c r="U37" s="695"/>
      <c r="V37" s="695"/>
      <c r="W37" s="679"/>
    </row>
    <row r="38" spans="1:24" ht="15.95" customHeight="1" x14ac:dyDescent="0.25">
      <c r="A38" s="27"/>
      <c r="B38" s="28"/>
      <c r="C38" s="49"/>
      <c r="D38" s="29"/>
      <c r="E38" s="30"/>
      <c r="I38" s="32"/>
      <c r="J38" s="675"/>
      <c r="K38" s="694"/>
      <c r="L38" s="694"/>
      <c r="M38" s="694"/>
      <c r="N38" s="694"/>
      <c r="O38" s="677"/>
      <c r="Q38" s="62"/>
      <c r="R38" s="63"/>
      <c r="S38" s="695"/>
      <c r="T38" s="695"/>
      <c r="U38" s="695"/>
      <c r="V38" s="695"/>
      <c r="W38" s="679"/>
    </row>
    <row r="39" spans="1:24"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4" ht="15.95" customHeight="1" x14ac:dyDescent="0.25">
      <c r="A40" s="27"/>
      <c r="B40" s="28"/>
      <c r="D40" s="49"/>
      <c r="E40" s="30"/>
      <c r="H40" s="32"/>
      <c r="I40" s="32"/>
      <c r="J40" s="675"/>
      <c r="K40" s="694"/>
      <c r="L40" s="694"/>
      <c r="M40" s="694"/>
      <c r="N40" s="694"/>
      <c r="O40" s="677"/>
      <c r="Q40" s="62"/>
      <c r="R40" s="63"/>
      <c r="S40" s="695"/>
      <c r="T40" s="695"/>
      <c r="U40" s="695"/>
      <c r="V40" s="695"/>
      <c r="W40" s="679"/>
    </row>
    <row r="41" spans="1:24" ht="15.95" customHeight="1" thickBot="1" x14ac:dyDescent="0.3">
      <c r="E41" s="30"/>
      <c r="J41" s="6"/>
      <c r="K41" s="6"/>
      <c r="L41" s="6"/>
      <c r="N41" s="6"/>
      <c r="O41" s="66" t="s">
        <v>28</v>
      </c>
      <c r="Q41" s="42">
        <f>SUM(Q33:Q40)</f>
        <v>1195</v>
      </c>
      <c r="R41" s="7" t="s">
        <v>29</v>
      </c>
    </row>
    <row r="42" spans="1:24"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4" ht="15.95" customHeight="1" thickBot="1" x14ac:dyDescent="0.3">
      <c r="J43" s="6"/>
      <c r="K43" s="674" t="s">
        <v>350</v>
      </c>
      <c r="L43" s="674"/>
      <c r="M43" s="674"/>
      <c r="N43" s="674"/>
      <c r="O43" s="674"/>
      <c r="P43" s="674"/>
      <c r="Q43" s="674"/>
      <c r="R43" s="674"/>
      <c r="S43" s="674"/>
      <c r="T43" s="674"/>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48">
    <mergeCell ref="H1:I1"/>
    <mergeCell ref="H2:I2"/>
    <mergeCell ref="A4:D4"/>
    <mergeCell ref="A5:D5"/>
    <mergeCell ref="Q5:Q6"/>
    <mergeCell ref="A6:D6"/>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J32:O32"/>
    <mergeCell ref="S33:X33"/>
    <mergeCell ref="S32:X32"/>
    <mergeCell ref="J26:O26"/>
    <mergeCell ref="S26:W26"/>
    <mergeCell ref="J27:O27"/>
    <mergeCell ref="S27:W27"/>
    <mergeCell ref="J28:O28"/>
    <mergeCell ref="S28:W28"/>
    <mergeCell ref="J34:O34"/>
    <mergeCell ref="S34:W34"/>
    <mergeCell ref="J35:O35"/>
    <mergeCell ref="S35:W35"/>
    <mergeCell ref="J33:O33"/>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Y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6.7109375" style="31" customWidth="1"/>
    <col min="4" max="4" width="11.7109375" style="64" customWidth="1"/>
    <col min="5" max="5" width="1.7109375" style="6" customWidth="1"/>
    <col min="6" max="6" width="8.42578125" style="6" bestFit="1" customWidth="1"/>
    <col min="7" max="7" width="4.7109375" style="31" customWidth="1"/>
    <col min="8" max="8" width="1.28515625" style="6" customWidth="1"/>
    <col min="9" max="9" width="30.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5" ht="20.100000000000001" customHeight="1" x14ac:dyDescent="0.25">
      <c r="A1" s="1" t="s">
        <v>0</v>
      </c>
      <c r="B1" s="2"/>
      <c r="C1" s="2"/>
      <c r="D1" s="2"/>
      <c r="E1" s="3"/>
      <c r="F1" s="4"/>
      <c r="G1" s="5"/>
      <c r="H1" s="692" t="s">
        <v>349</v>
      </c>
      <c r="I1" s="692"/>
      <c r="S1" s="7"/>
      <c r="U1" s="7"/>
      <c r="V1" s="7"/>
      <c r="W1" s="7"/>
      <c r="X1" s="7"/>
      <c r="Y1" s="7"/>
    </row>
    <row r="2" spans="1:25" ht="20.100000000000001" customHeight="1" x14ac:dyDescent="0.25">
      <c r="A2" s="1" t="s">
        <v>1</v>
      </c>
      <c r="B2" s="2"/>
      <c r="C2" s="2"/>
      <c r="D2" s="2"/>
      <c r="E2" s="3"/>
      <c r="F2" s="4"/>
      <c r="G2" s="5"/>
      <c r="H2" s="693">
        <v>176</v>
      </c>
      <c r="I2" s="693"/>
      <c r="S2" s="7"/>
      <c r="U2" s="7"/>
      <c r="V2" s="7"/>
      <c r="W2" s="7"/>
      <c r="X2" s="7"/>
      <c r="Y2" s="7"/>
    </row>
    <row r="3" spans="1:25"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c r="X3" s="7"/>
      <c r="Y3" s="7"/>
    </row>
    <row r="4" spans="1:25" s="20" customFormat="1" ht="15.95" customHeight="1" x14ac:dyDescent="0.25">
      <c r="A4" s="670"/>
      <c r="B4" s="670"/>
      <c r="C4" s="670"/>
      <c r="D4" s="670"/>
      <c r="E4" s="3"/>
      <c r="F4" s="12"/>
      <c r="G4" s="13"/>
      <c r="I4" s="12"/>
      <c r="J4" s="7"/>
      <c r="K4" s="109"/>
      <c r="L4" s="15" t="s">
        <v>258</v>
      </c>
      <c r="M4" s="109"/>
      <c r="N4" s="479" t="s">
        <v>278</v>
      </c>
      <c r="O4" s="15" t="s">
        <v>278</v>
      </c>
      <c r="P4" s="109"/>
      <c r="Q4" s="479" t="s">
        <v>1067</v>
      </c>
      <c r="R4" s="19"/>
      <c r="S4" s="479" t="s">
        <v>1067</v>
      </c>
      <c r="T4" s="479" t="s">
        <v>1067</v>
      </c>
      <c r="U4" s="19" t="s">
        <v>1067</v>
      </c>
      <c r="V4" s="479" t="s">
        <v>1067</v>
      </c>
      <c r="W4" s="479" t="s">
        <v>1067</v>
      </c>
      <c r="X4" s="7"/>
      <c r="Y4" s="7"/>
    </row>
    <row r="5" spans="1:25" s="20" customFormat="1" ht="15.95" customHeight="1" x14ac:dyDescent="0.25">
      <c r="A5" s="670" t="s">
        <v>5</v>
      </c>
      <c r="B5" s="670"/>
      <c r="C5" s="670"/>
      <c r="D5" s="670"/>
      <c r="E5" s="3"/>
      <c r="F5" s="12" t="s">
        <v>6</v>
      </c>
      <c r="G5" s="13" t="s">
        <v>6</v>
      </c>
      <c r="I5" s="12" t="s">
        <v>7</v>
      </c>
      <c r="J5" s="7"/>
      <c r="K5" s="109"/>
      <c r="L5" s="15" t="s">
        <v>8</v>
      </c>
      <c r="M5" s="109"/>
      <c r="N5" s="18" t="s">
        <v>9</v>
      </c>
      <c r="O5" s="15" t="s">
        <v>8</v>
      </c>
      <c r="P5" s="109"/>
      <c r="Q5" s="671" t="s">
        <v>284</v>
      </c>
      <c r="R5" s="21"/>
      <c r="S5" s="479" t="s">
        <v>10</v>
      </c>
      <c r="T5" s="673" t="s">
        <v>285</v>
      </c>
      <c r="U5" s="672" t="s">
        <v>1160</v>
      </c>
      <c r="V5" s="479" t="s">
        <v>286</v>
      </c>
      <c r="W5" s="479" t="s">
        <v>287</v>
      </c>
      <c r="X5" s="7"/>
      <c r="Y5" s="7"/>
    </row>
    <row r="6" spans="1:25" s="20" customFormat="1" ht="15.95" customHeight="1" x14ac:dyDescent="0.25">
      <c r="A6" s="670" t="s">
        <v>11</v>
      </c>
      <c r="B6" s="670"/>
      <c r="C6" s="670"/>
      <c r="D6" s="670"/>
      <c r="E6" s="3"/>
      <c r="F6" s="12"/>
      <c r="G6" s="13" t="s">
        <v>1</v>
      </c>
      <c r="I6" s="12"/>
      <c r="J6" s="7"/>
      <c r="K6" s="109"/>
      <c r="L6" s="22">
        <v>43646</v>
      </c>
      <c r="M6" s="109"/>
      <c r="N6" s="18" t="s">
        <v>12</v>
      </c>
      <c r="O6" s="22" t="s">
        <v>1066</v>
      </c>
      <c r="P6" s="109"/>
      <c r="Q6" s="671"/>
      <c r="R6" s="21"/>
      <c r="S6" s="479" t="s">
        <v>13</v>
      </c>
      <c r="T6" s="673"/>
      <c r="U6" s="672"/>
      <c r="V6" s="479" t="s">
        <v>288</v>
      </c>
      <c r="W6" s="23" t="s">
        <v>288</v>
      </c>
      <c r="X6" s="7"/>
      <c r="Y6" s="7"/>
    </row>
    <row r="7" spans="1:25" s="20" customFormat="1" ht="15.95" customHeight="1" x14ac:dyDescent="0.25">
      <c r="A7" s="24"/>
      <c r="B7" s="25"/>
      <c r="C7" s="25"/>
      <c r="D7" s="26"/>
      <c r="E7" s="14"/>
      <c r="J7" s="7"/>
      <c r="K7" s="109"/>
      <c r="L7" s="22"/>
      <c r="M7" s="109"/>
      <c r="N7" s="18"/>
      <c r="O7" s="22"/>
      <c r="P7" s="109"/>
      <c r="Q7" s="17"/>
      <c r="R7" s="7"/>
      <c r="S7" s="17"/>
      <c r="T7" s="18"/>
      <c r="U7" s="18"/>
      <c r="V7" s="17"/>
      <c r="W7" s="23"/>
      <c r="X7" s="7"/>
      <c r="Y7" s="7"/>
    </row>
    <row r="8" spans="1:25" ht="15.95" customHeight="1" x14ac:dyDescent="0.25">
      <c r="A8" s="27">
        <v>1</v>
      </c>
      <c r="B8" s="28">
        <v>176</v>
      </c>
      <c r="C8" s="29">
        <v>5590</v>
      </c>
      <c r="D8" s="467" t="s">
        <v>1038</v>
      </c>
      <c r="E8" s="30"/>
      <c r="F8" s="6" t="s">
        <v>161</v>
      </c>
      <c r="G8" s="31">
        <f t="shared" ref="G8" si="0">B8</f>
        <v>176</v>
      </c>
      <c r="I8" s="6" t="s">
        <v>919</v>
      </c>
      <c r="K8" s="34"/>
      <c r="L8" s="33">
        <v>578</v>
      </c>
      <c r="M8" s="34"/>
      <c r="N8" s="7">
        <v>500</v>
      </c>
      <c r="O8" s="33">
        <v>84</v>
      </c>
      <c r="P8" s="109"/>
      <c r="Q8" s="35">
        <v>500</v>
      </c>
      <c r="S8" s="35">
        <v>0</v>
      </c>
      <c r="T8" s="149">
        <f>S8+Q8</f>
        <v>500</v>
      </c>
      <c r="U8" s="150">
        <f>IF(T8=0,"",(T8-N8)/N8)</f>
        <v>0</v>
      </c>
      <c r="V8" s="35"/>
      <c r="W8" s="35"/>
      <c r="X8" s="7"/>
      <c r="Y8" s="7"/>
    </row>
    <row r="9" spans="1:25" s="39" customFormat="1" ht="15.95" customHeight="1" thickBot="1" x14ac:dyDescent="0.3">
      <c r="A9" s="38"/>
      <c r="B9" s="38"/>
      <c r="C9" s="38"/>
      <c r="D9" s="38"/>
      <c r="G9" s="38"/>
      <c r="I9" s="40" t="str">
        <f>H1</f>
        <v>BOARD OF APPEALS</v>
      </c>
      <c r="J9" s="7"/>
      <c r="K9" s="43"/>
      <c r="L9" s="42">
        <f t="shared" ref="L9" si="1">SUM(L8:L8)</f>
        <v>578</v>
      </c>
      <c r="M9" s="43"/>
      <c r="N9" s="42">
        <f t="shared" ref="N9:O9" si="2">SUM(N8:N8)</f>
        <v>500</v>
      </c>
      <c r="O9" s="42">
        <f t="shared" si="2"/>
        <v>84</v>
      </c>
      <c r="P9" s="43"/>
      <c r="Q9" s="42">
        <f>SUM(Q8:Q8)</f>
        <v>500</v>
      </c>
      <c r="R9" s="7"/>
      <c r="S9" s="42">
        <f>SUM(S8:S8)</f>
        <v>0</v>
      </c>
      <c r="T9" s="42">
        <f>SUM(T8:T8)</f>
        <v>500</v>
      </c>
      <c r="U9" s="44"/>
      <c r="V9" s="42">
        <f>SUM(V8:V8)</f>
        <v>0</v>
      </c>
      <c r="W9" s="148">
        <f>SUM(W8:W8)</f>
        <v>0</v>
      </c>
      <c r="X9" s="7"/>
      <c r="Y9" s="7"/>
    </row>
    <row r="10" spans="1:25"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5"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5"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5"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5"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5"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5"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4"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4"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4"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4" s="20" customFormat="1" ht="15.95" customHeight="1" x14ac:dyDescent="0.25">
      <c r="B22" s="59"/>
      <c r="C22" s="25"/>
      <c r="D22" s="26"/>
      <c r="E22" s="14"/>
      <c r="J22" s="60" t="s">
        <v>24</v>
      </c>
      <c r="M22" s="16"/>
      <c r="P22" s="16"/>
      <c r="Q22" s="17"/>
      <c r="R22" s="18"/>
      <c r="S22" s="10"/>
      <c r="T22" s="7"/>
      <c r="U22" s="10"/>
      <c r="V22" s="10"/>
      <c r="W22" s="9"/>
      <c r="X22" s="6"/>
    </row>
    <row r="23" spans="1:24" ht="15.95" customHeight="1" x14ac:dyDescent="0.25">
      <c r="A23" s="27"/>
      <c r="B23" s="28"/>
      <c r="C23" s="49"/>
      <c r="D23" s="29"/>
      <c r="E23" s="30"/>
      <c r="H23" s="32"/>
      <c r="I23" s="61"/>
      <c r="J23" s="675"/>
      <c r="K23" s="694"/>
      <c r="L23" s="694"/>
      <c r="M23" s="694"/>
      <c r="N23" s="694"/>
      <c r="O23" s="677"/>
      <c r="Q23" s="62"/>
      <c r="R23" s="63"/>
      <c r="S23" s="695"/>
      <c r="T23" s="695"/>
      <c r="U23" s="695"/>
      <c r="V23" s="695"/>
      <c r="W23" s="679"/>
    </row>
    <row r="24" spans="1:24"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4"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4" ht="15.95" customHeight="1" x14ac:dyDescent="0.25">
      <c r="A26" s="27"/>
      <c r="B26" s="28"/>
      <c r="C26" s="49"/>
      <c r="D26" s="29"/>
      <c r="E26" s="30"/>
      <c r="J26" s="675"/>
      <c r="K26" s="694"/>
      <c r="L26" s="694"/>
      <c r="M26" s="694"/>
      <c r="N26" s="694"/>
      <c r="O26" s="677"/>
      <c r="Q26" s="62"/>
      <c r="R26" s="63"/>
      <c r="S26" s="695"/>
      <c r="T26" s="695"/>
      <c r="U26" s="695"/>
      <c r="V26" s="695"/>
      <c r="W26" s="679"/>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103" t="s">
        <v>758</v>
      </c>
      <c r="J30" s="675" t="s">
        <v>919</v>
      </c>
      <c r="K30" s="694"/>
      <c r="L30" s="694"/>
      <c r="M30" s="694"/>
      <c r="N30" s="694"/>
      <c r="O30" s="677"/>
      <c r="Q30" s="62">
        <v>500</v>
      </c>
      <c r="R30" s="63"/>
      <c r="S30" s="695" t="s">
        <v>497</v>
      </c>
      <c r="T30" s="695"/>
      <c r="U30" s="695"/>
      <c r="V30" s="695"/>
      <c r="W30" s="679"/>
    </row>
    <row r="31" spans="1:24" ht="15.95" customHeight="1" x14ac:dyDescent="0.25">
      <c r="A31" s="27"/>
      <c r="B31" s="28"/>
      <c r="C31" s="49"/>
      <c r="D31" s="29"/>
      <c r="E31" s="30"/>
      <c r="I31" s="32"/>
      <c r="J31" s="675"/>
      <c r="K31" s="694"/>
      <c r="L31" s="694"/>
      <c r="M31" s="694"/>
      <c r="N31" s="694"/>
      <c r="O31" s="677"/>
      <c r="Q31" s="62"/>
      <c r="R31" s="63"/>
      <c r="S31" s="695"/>
      <c r="T31" s="695"/>
      <c r="U31" s="695"/>
      <c r="V31" s="695"/>
      <c r="W31" s="679"/>
    </row>
    <row r="32" spans="1:24" ht="15.95" customHeight="1" x14ac:dyDescent="0.25">
      <c r="A32" s="27"/>
      <c r="B32" s="28"/>
      <c r="C32" s="49"/>
      <c r="D32" s="29"/>
      <c r="E32" s="30"/>
      <c r="I32" s="32"/>
      <c r="J32" s="675"/>
      <c r="K32" s="694"/>
      <c r="L32" s="694"/>
      <c r="M32" s="694"/>
      <c r="N32" s="694"/>
      <c r="O32" s="677"/>
      <c r="Q32" s="62"/>
      <c r="R32" s="63"/>
      <c r="S32" s="695"/>
      <c r="T32" s="695"/>
      <c r="U32" s="695"/>
      <c r="V32" s="695"/>
      <c r="W32" s="679"/>
    </row>
    <row r="33" spans="1:23" ht="15.95" customHeight="1" x14ac:dyDescent="0.25">
      <c r="A33" s="27"/>
      <c r="B33" s="28"/>
      <c r="C33" s="49"/>
      <c r="D33" s="29"/>
      <c r="E33" s="30"/>
      <c r="I33" s="32"/>
      <c r="J33" s="675"/>
      <c r="K33" s="694"/>
      <c r="L33" s="694"/>
      <c r="M33" s="694"/>
      <c r="N33" s="694"/>
      <c r="O33" s="677"/>
      <c r="Q33" s="62"/>
      <c r="R33" s="63"/>
      <c r="S33" s="695"/>
      <c r="T33" s="695"/>
      <c r="U33" s="695"/>
      <c r="V33" s="695"/>
      <c r="W33" s="679"/>
    </row>
    <row r="34" spans="1:23" ht="15.95" customHeight="1" x14ac:dyDescent="0.25">
      <c r="A34" s="27"/>
      <c r="B34" s="28"/>
      <c r="C34" s="49"/>
      <c r="D34" s="29"/>
      <c r="E34" s="30"/>
      <c r="I34" s="32"/>
      <c r="J34" s="675"/>
      <c r="K34" s="694"/>
      <c r="L34" s="694"/>
      <c r="M34" s="694"/>
      <c r="N34" s="694"/>
      <c r="O34" s="677"/>
      <c r="Q34" s="62"/>
      <c r="R34" s="63"/>
      <c r="S34" s="695"/>
      <c r="T34" s="695"/>
      <c r="U34" s="695"/>
      <c r="V34" s="695"/>
      <c r="W34" s="679"/>
    </row>
    <row r="35" spans="1:23"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3"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3" ht="15.95" customHeight="1" x14ac:dyDescent="0.25">
      <c r="A37" s="27"/>
      <c r="B37" s="28"/>
      <c r="C37" s="49"/>
      <c r="D37" s="29"/>
      <c r="E37" s="30"/>
      <c r="I37" s="32"/>
      <c r="J37" s="675"/>
      <c r="K37" s="694"/>
      <c r="L37" s="694"/>
      <c r="M37" s="694"/>
      <c r="N37" s="694"/>
      <c r="O37" s="677"/>
      <c r="Q37" s="62"/>
      <c r="R37" s="63"/>
      <c r="S37" s="695"/>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D40" s="49"/>
      <c r="E40" s="30"/>
      <c r="H40" s="32"/>
      <c r="I40" s="32"/>
      <c r="J40" s="675"/>
      <c r="K40" s="694"/>
      <c r="L40" s="694"/>
      <c r="M40" s="694"/>
      <c r="N40" s="694"/>
      <c r="O40" s="677"/>
      <c r="Q40" s="62"/>
      <c r="R40" s="63"/>
      <c r="S40" s="695"/>
      <c r="T40" s="695"/>
      <c r="U40" s="695"/>
      <c r="V40" s="695"/>
      <c r="W40" s="679"/>
    </row>
    <row r="41" spans="1:23" ht="15.95" customHeight="1" thickBot="1" x14ac:dyDescent="0.3">
      <c r="E41" s="30"/>
      <c r="J41" s="6"/>
      <c r="K41" s="6"/>
      <c r="L41" s="6"/>
      <c r="N41" s="6"/>
      <c r="O41" s="66" t="s">
        <v>28</v>
      </c>
      <c r="Q41" s="42">
        <f>SUM(Q30:Q40)</f>
        <v>500</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350</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3BD2-7961-4AC5-A438-DF56E0F5E5F2}">
  <sheetPr>
    <pageSetUpPr fitToPage="1"/>
  </sheetPr>
  <dimension ref="A1:F57"/>
  <sheetViews>
    <sheetView view="pageLayout" zoomScale="115" zoomScaleNormal="100" zoomScalePageLayoutView="115" workbookViewId="0">
      <selection activeCell="D13" sqref="D13"/>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561</v>
      </c>
      <c r="B1" s="334" t="s">
        <v>562</v>
      </c>
      <c r="C1" s="335" t="s">
        <v>563</v>
      </c>
      <c r="D1" s="336" t="s">
        <v>564</v>
      </c>
      <c r="E1" s="337" t="s">
        <v>695</v>
      </c>
      <c r="F1" s="334" t="s">
        <v>565</v>
      </c>
    </row>
    <row r="2" spans="1:6" s="344" customFormat="1" ht="15.75" x14ac:dyDescent="0.25">
      <c r="A2" s="339" t="s">
        <v>566</v>
      </c>
      <c r="B2" s="339" t="s">
        <v>567</v>
      </c>
      <c r="C2" s="340">
        <v>33129.5</v>
      </c>
      <c r="D2" s="341" t="s">
        <v>568</v>
      </c>
      <c r="E2" s="342">
        <v>0</v>
      </c>
      <c r="F2" s="343" t="s">
        <v>569</v>
      </c>
    </row>
    <row r="3" spans="1:6" s="349" customFormat="1" ht="15.75" x14ac:dyDescent="0.25">
      <c r="A3" s="345" t="s">
        <v>570</v>
      </c>
      <c r="B3" s="345" t="s">
        <v>571</v>
      </c>
      <c r="C3" s="346">
        <v>15923.75</v>
      </c>
      <c r="D3" s="347" t="s">
        <v>572</v>
      </c>
      <c r="E3" s="342">
        <v>17500</v>
      </c>
      <c r="F3" s="348" t="s">
        <v>686</v>
      </c>
    </row>
    <row r="4" spans="1:6" s="351" customFormat="1" ht="15.75" x14ac:dyDescent="0.25">
      <c r="A4" s="339" t="s">
        <v>573</v>
      </c>
      <c r="B4" s="350" t="s">
        <v>574</v>
      </c>
      <c r="C4" s="346">
        <v>14000</v>
      </c>
      <c r="D4" s="341" t="s">
        <v>572</v>
      </c>
      <c r="E4" s="342">
        <v>9000</v>
      </c>
      <c r="F4" s="343" t="s">
        <v>575</v>
      </c>
    </row>
    <row r="5" spans="1:6" s="351" customFormat="1" ht="15.75" x14ac:dyDescent="0.25">
      <c r="A5" s="339" t="s">
        <v>576</v>
      </c>
      <c r="B5" s="350" t="s">
        <v>577</v>
      </c>
      <c r="C5" s="346">
        <v>40000</v>
      </c>
      <c r="D5" s="341" t="s">
        <v>578</v>
      </c>
      <c r="E5" s="342">
        <v>0</v>
      </c>
      <c r="F5" s="343" t="s">
        <v>579</v>
      </c>
    </row>
    <row r="6" spans="1:6" s="351" customFormat="1" ht="15.75" x14ac:dyDescent="0.25">
      <c r="A6" s="339" t="s">
        <v>580</v>
      </c>
      <c r="B6" s="350" t="s">
        <v>581</v>
      </c>
      <c r="C6" s="346">
        <v>9000</v>
      </c>
      <c r="D6" s="341" t="s">
        <v>578</v>
      </c>
      <c r="E6" s="342">
        <v>0</v>
      </c>
      <c r="F6" s="343" t="s">
        <v>579</v>
      </c>
    </row>
    <row r="7" spans="1:6" s="351" customFormat="1" ht="15.75" x14ac:dyDescent="0.25">
      <c r="A7" s="339" t="s">
        <v>582</v>
      </c>
      <c r="B7" s="339" t="s">
        <v>583</v>
      </c>
      <c r="C7" s="346">
        <v>7500</v>
      </c>
      <c r="D7" s="347" t="s">
        <v>568</v>
      </c>
      <c r="E7" s="342">
        <v>0</v>
      </c>
      <c r="F7" s="348" t="s">
        <v>584</v>
      </c>
    </row>
    <row r="8" spans="1:6" s="351" customFormat="1" ht="15.75" x14ac:dyDescent="0.25">
      <c r="A8" s="413" t="s">
        <v>681</v>
      </c>
      <c r="B8" s="413" t="s">
        <v>693</v>
      </c>
      <c r="C8" s="414">
        <v>158000</v>
      </c>
      <c r="D8" s="407" t="s">
        <v>572</v>
      </c>
      <c r="E8" s="408">
        <v>158000</v>
      </c>
      <c r="F8" s="412" t="s">
        <v>684</v>
      </c>
    </row>
    <row r="9" spans="1:6" s="344" customFormat="1" ht="15.75" customHeight="1" x14ac:dyDescent="0.25">
      <c r="A9" s="339" t="s">
        <v>585</v>
      </c>
      <c r="B9" s="339" t="s">
        <v>586</v>
      </c>
      <c r="C9" s="346">
        <v>3200</v>
      </c>
      <c r="D9" s="347" t="s">
        <v>587</v>
      </c>
      <c r="E9" s="411" t="s">
        <v>680</v>
      </c>
      <c r="F9" s="352"/>
    </row>
    <row r="10" spans="1:6" s="351" customFormat="1" ht="15.75" x14ac:dyDescent="0.25">
      <c r="A10" s="339" t="s">
        <v>588</v>
      </c>
      <c r="B10" s="339" t="s">
        <v>589</v>
      </c>
      <c r="C10" s="340">
        <v>7500</v>
      </c>
      <c r="D10" s="341" t="s">
        <v>590</v>
      </c>
      <c r="E10" s="342">
        <v>0</v>
      </c>
      <c r="F10" s="343" t="s">
        <v>591</v>
      </c>
    </row>
    <row r="11" spans="1:6" s="351" customFormat="1" ht="15.75" x14ac:dyDescent="0.25">
      <c r="A11" s="339" t="s">
        <v>592</v>
      </c>
      <c r="B11" s="339" t="s">
        <v>593</v>
      </c>
      <c r="C11" s="353">
        <v>4000</v>
      </c>
      <c r="D11" s="341" t="s">
        <v>594</v>
      </c>
      <c r="E11" s="342">
        <v>0</v>
      </c>
      <c r="F11" s="343" t="s">
        <v>595</v>
      </c>
    </row>
    <row r="12" spans="1:6" s="351" customFormat="1" ht="15.75" x14ac:dyDescent="0.25">
      <c r="A12" s="339" t="s">
        <v>596</v>
      </c>
      <c r="B12" s="339" t="s">
        <v>597</v>
      </c>
      <c r="C12" s="353">
        <v>2000</v>
      </c>
      <c r="D12" s="341" t="s">
        <v>594</v>
      </c>
      <c r="E12" s="342">
        <v>0</v>
      </c>
      <c r="F12" s="343" t="s">
        <v>598</v>
      </c>
    </row>
    <row r="13" spans="1:6" s="351" customFormat="1" ht="15.75" x14ac:dyDescent="0.25">
      <c r="A13" s="339" t="s">
        <v>599</v>
      </c>
      <c r="B13" s="339" t="s">
        <v>600</v>
      </c>
      <c r="C13" s="346">
        <v>20000</v>
      </c>
      <c r="D13" s="347" t="s">
        <v>578</v>
      </c>
      <c r="E13" s="342">
        <v>0</v>
      </c>
      <c r="F13" s="348" t="s">
        <v>601</v>
      </c>
    </row>
    <row r="14" spans="1:6" s="351" customFormat="1" ht="15.75" x14ac:dyDescent="0.25">
      <c r="A14" s="339" t="s">
        <v>671</v>
      </c>
      <c r="B14" s="339" t="s">
        <v>602</v>
      </c>
      <c r="C14" s="346">
        <v>28000</v>
      </c>
      <c r="D14" s="347" t="s">
        <v>572</v>
      </c>
      <c r="E14" s="408">
        <v>28000</v>
      </c>
      <c r="F14" s="412" t="s">
        <v>678</v>
      </c>
    </row>
    <row r="15" spans="1:6" s="351" customFormat="1" ht="15.75" x14ac:dyDescent="0.25">
      <c r="A15" s="339" t="s">
        <v>672</v>
      </c>
      <c r="B15" s="339" t="s">
        <v>603</v>
      </c>
      <c r="C15" s="346">
        <v>500000</v>
      </c>
      <c r="D15" s="347" t="s">
        <v>572</v>
      </c>
      <c r="E15" s="342">
        <v>0</v>
      </c>
      <c r="F15" s="412" t="s">
        <v>691</v>
      </c>
    </row>
    <row r="16" spans="1:6" s="351" customFormat="1" ht="15.75" x14ac:dyDescent="0.25">
      <c r="A16" s="339" t="s">
        <v>604</v>
      </c>
      <c r="B16" s="339" t="s">
        <v>605</v>
      </c>
      <c r="C16" s="354" t="s">
        <v>590</v>
      </c>
      <c r="D16" s="341" t="s">
        <v>578</v>
      </c>
      <c r="E16" s="342">
        <v>0</v>
      </c>
      <c r="F16" s="348" t="s">
        <v>606</v>
      </c>
    </row>
    <row r="17" spans="1:6" s="351" customFormat="1" ht="15.75" x14ac:dyDescent="0.25">
      <c r="A17" s="339" t="s">
        <v>607</v>
      </c>
      <c r="B17" s="339" t="s">
        <v>608</v>
      </c>
      <c r="C17" s="346">
        <v>80000</v>
      </c>
      <c r="D17" s="347" t="s">
        <v>609</v>
      </c>
      <c r="E17" s="342">
        <f>C17</f>
        <v>80000</v>
      </c>
      <c r="F17" s="348"/>
    </row>
    <row r="18" spans="1:6" s="351" customFormat="1" ht="15.75" x14ac:dyDescent="0.25">
      <c r="A18" s="339" t="s">
        <v>610</v>
      </c>
      <c r="B18" s="339" t="s">
        <v>611</v>
      </c>
      <c r="C18" s="346">
        <v>100000</v>
      </c>
      <c r="D18" s="409" t="s">
        <v>568</v>
      </c>
      <c r="E18" s="410">
        <v>0</v>
      </c>
      <c r="F18" s="348" t="s">
        <v>682</v>
      </c>
    </row>
    <row r="19" spans="1:6" s="351" customFormat="1" ht="15.75" x14ac:dyDescent="0.25">
      <c r="A19" s="339" t="s">
        <v>612</v>
      </c>
      <c r="B19" s="355" t="s">
        <v>613</v>
      </c>
      <c r="C19" s="340">
        <v>507629</v>
      </c>
      <c r="D19" s="341" t="s">
        <v>578</v>
      </c>
      <c r="E19" s="356">
        <v>0</v>
      </c>
      <c r="F19" s="348" t="s">
        <v>614</v>
      </c>
    </row>
    <row r="20" spans="1:6" s="351" customFormat="1" ht="15.75" x14ac:dyDescent="0.25">
      <c r="A20" s="339" t="s">
        <v>615</v>
      </c>
      <c r="B20" s="339" t="s">
        <v>616</v>
      </c>
      <c r="C20" s="346">
        <v>24500</v>
      </c>
      <c r="D20" s="347" t="s">
        <v>572</v>
      </c>
      <c r="E20" s="342">
        <f>C20</f>
        <v>24500</v>
      </c>
      <c r="F20" s="348"/>
    </row>
    <row r="21" spans="1:6" s="351" customFormat="1" ht="15.75" x14ac:dyDescent="0.25">
      <c r="A21" s="339" t="s">
        <v>617</v>
      </c>
      <c r="B21" s="339" t="s">
        <v>618</v>
      </c>
      <c r="C21" s="340">
        <v>9425</v>
      </c>
      <c r="D21" s="341" t="s">
        <v>572</v>
      </c>
      <c r="E21" s="342">
        <v>0</v>
      </c>
      <c r="F21" s="343" t="s">
        <v>619</v>
      </c>
    </row>
    <row r="22" spans="1:6" s="358" customFormat="1" ht="15.75" x14ac:dyDescent="0.25">
      <c r="A22" s="345" t="s">
        <v>620</v>
      </c>
      <c r="B22" s="345" t="s">
        <v>621</v>
      </c>
      <c r="C22" s="357">
        <v>10000</v>
      </c>
      <c r="D22" s="341" t="s">
        <v>572</v>
      </c>
      <c r="E22" s="342">
        <f>C22</f>
        <v>10000</v>
      </c>
      <c r="F22" s="343" t="s">
        <v>622</v>
      </c>
    </row>
    <row r="23" spans="1:6" s="358" customFormat="1" ht="15.75" x14ac:dyDescent="0.25">
      <c r="A23" s="345" t="s">
        <v>673</v>
      </c>
      <c r="B23" s="345" t="s">
        <v>623</v>
      </c>
      <c r="C23" s="357">
        <v>3500</v>
      </c>
      <c r="D23" s="341" t="s">
        <v>609</v>
      </c>
      <c r="E23" s="342">
        <v>3500</v>
      </c>
      <c r="F23" s="343" t="s">
        <v>624</v>
      </c>
    </row>
    <row r="24" spans="1:6" s="344" customFormat="1" ht="15.75" x14ac:dyDescent="0.25">
      <c r="A24" s="339" t="s">
        <v>625</v>
      </c>
      <c r="B24" s="339" t="s">
        <v>626</v>
      </c>
      <c r="C24" s="414">
        <v>53357.120000000003</v>
      </c>
      <c r="D24" s="347" t="s">
        <v>572</v>
      </c>
      <c r="E24" s="408">
        <f>C24</f>
        <v>53357.120000000003</v>
      </c>
      <c r="F24" s="412" t="s">
        <v>683</v>
      </c>
    </row>
    <row r="25" spans="1:6" s="344" customFormat="1" ht="15.75" x14ac:dyDescent="0.25">
      <c r="A25" s="339" t="s">
        <v>627</v>
      </c>
      <c r="B25" s="339" t="s">
        <v>628</v>
      </c>
      <c r="C25" s="346">
        <v>2000</v>
      </c>
      <c r="D25" s="347" t="s">
        <v>572</v>
      </c>
      <c r="E25" s="342">
        <f>C25</f>
        <v>2000</v>
      </c>
      <c r="F25" s="359"/>
    </row>
    <row r="26" spans="1:6" s="351" customFormat="1" ht="15.75" x14ac:dyDescent="0.25">
      <c r="A26" s="360" t="s">
        <v>674</v>
      </c>
      <c r="B26" s="355" t="s">
        <v>629</v>
      </c>
      <c r="C26" s="361" t="s">
        <v>590</v>
      </c>
      <c r="D26" s="341" t="s">
        <v>578</v>
      </c>
      <c r="E26" s="356">
        <v>0</v>
      </c>
      <c r="F26" s="348" t="s">
        <v>679</v>
      </c>
    </row>
    <row r="27" spans="1:6" s="351" customFormat="1" ht="15.75" x14ac:dyDescent="0.25">
      <c r="A27" s="360" t="s">
        <v>630</v>
      </c>
      <c r="B27" s="355" t="s">
        <v>631</v>
      </c>
      <c r="C27" s="353">
        <v>13254</v>
      </c>
      <c r="D27" s="341" t="s">
        <v>632</v>
      </c>
      <c r="E27" s="356">
        <v>0</v>
      </c>
      <c r="F27" s="348" t="s">
        <v>633</v>
      </c>
    </row>
    <row r="28" spans="1:6" s="351" customFormat="1" ht="15.75" x14ac:dyDescent="0.25">
      <c r="A28" s="360" t="s">
        <v>634</v>
      </c>
      <c r="B28" s="355" t="s">
        <v>635</v>
      </c>
      <c r="C28" s="353">
        <v>19000</v>
      </c>
      <c r="D28" s="341" t="s">
        <v>632</v>
      </c>
      <c r="E28" s="356">
        <v>0</v>
      </c>
      <c r="F28" s="348" t="s">
        <v>633</v>
      </c>
    </row>
    <row r="29" spans="1:6" s="344" customFormat="1" ht="15.75" x14ac:dyDescent="0.25">
      <c r="A29" s="339" t="s">
        <v>636</v>
      </c>
      <c r="B29" s="339" t="s">
        <v>637</v>
      </c>
      <c r="C29" s="346">
        <v>341000</v>
      </c>
      <c r="D29" s="347" t="s">
        <v>572</v>
      </c>
      <c r="E29" s="342">
        <v>0</v>
      </c>
      <c r="F29" s="343" t="s">
        <v>638</v>
      </c>
    </row>
    <row r="30" spans="1:6" s="344" customFormat="1" ht="15.75" x14ac:dyDescent="0.25">
      <c r="A30" s="339" t="s">
        <v>639</v>
      </c>
      <c r="B30" s="339" t="s">
        <v>640</v>
      </c>
      <c r="C30" s="346">
        <v>375000</v>
      </c>
      <c r="D30" s="347" t="s">
        <v>609</v>
      </c>
      <c r="E30" s="342">
        <v>0</v>
      </c>
      <c r="F30" s="343" t="s">
        <v>641</v>
      </c>
    </row>
    <row r="31" spans="1:6" ht="15.75" x14ac:dyDescent="0.25">
      <c r="A31" s="339" t="s">
        <v>642</v>
      </c>
      <c r="B31" s="339" t="s">
        <v>643</v>
      </c>
      <c r="C31" s="340">
        <v>50000</v>
      </c>
      <c r="D31" s="422" t="s">
        <v>687</v>
      </c>
      <c r="E31" s="342">
        <v>0</v>
      </c>
      <c r="F31" s="412" t="s">
        <v>688</v>
      </c>
    </row>
    <row r="32" spans="1:6" ht="15.75" x14ac:dyDescent="0.25">
      <c r="A32" s="339" t="s">
        <v>644</v>
      </c>
      <c r="B32" s="339" t="s">
        <v>645</v>
      </c>
      <c r="C32" s="362">
        <v>65000</v>
      </c>
      <c r="D32" s="341" t="s">
        <v>572</v>
      </c>
      <c r="E32" s="342">
        <v>0</v>
      </c>
      <c r="F32" s="348" t="s">
        <v>646</v>
      </c>
    </row>
    <row r="33" spans="1:6" ht="15.75" thickBot="1" x14ac:dyDescent="0.3">
      <c r="C33" s="364">
        <f>SUM(C2:C32)</f>
        <v>2495918.37</v>
      </c>
      <c r="E33" s="366">
        <f>SUM(E2:E32)</f>
        <v>385857.12</v>
      </c>
      <c r="F33" s="367"/>
    </row>
    <row r="34" spans="1:6" x14ac:dyDescent="0.25">
      <c r="C34" s="368"/>
    </row>
    <row r="35" spans="1:6" x14ac:dyDescent="0.25">
      <c r="F35" s="364"/>
    </row>
    <row r="36" spans="1:6" x14ac:dyDescent="0.25">
      <c r="A36" s="332" t="s">
        <v>647</v>
      </c>
      <c r="D36" s="369" t="s">
        <v>648</v>
      </c>
      <c r="E36" s="370" t="s">
        <v>649</v>
      </c>
      <c r="F36" s="370" t="s">
        <v>650</v>
      </c>
    </row>
    <row r="37" spans="1:6" x14ac:dyDescent="0.25">
      <c r="A37" s="371" t="s">
        <v>651</v>
      </c>
      <c r="B37" s="372">
        <v>10000</v>
      </c>
      <c r="C37" s="373"/>
      <c r="D37" s="374" t="s">
        <v>652</v>
      </c>
      <c r="E37" s="425">
        <v>446138</v>
      </c>
      <c r="F37" s="415" t="s">
        <v>689</v>
      </c>
    </row>
    <row r="38" spans="1:6" x14ac:dyDescent="0.25">
      <c r="A38" s="377" t="s">
        <v>653</v>
      </c>
      <c r="B38" s="378">
        <v>50000</v>
      </c>
      <c r="C38" s="373"/>
      <c r="D38" s="374" t="s">
        <v>669</v>
      </c>
      <c r="E38" s="375">
        <f>'FY20 OPERATIONAL BUDGET SUMMARY'!O72</f>
        <v>15525.5</v>
      </c>
      <c r="F38" s="376" t="s">
        <v>670</v>
      </c>
    </row>
    <row r="39" spans="1:6" x14ac:dyDescent="0.25">
      <c r="A39" s="377" t="s">
        <v>655</v>
      </c>
      <c r="B39" s="426">
        <v>130000</v>
      </c>
      <c r="C39" s="373"/>
      <c r="D39" s="374" t="s">
        <v>676</v>
      </c>
      <c r="E39" s="375">
        <v>1148.67</v>
      </c>
      <c r="F39" s="415" t="s">
        <v>670</v>
      </c>
    </row>
    <row r="40" spans="1:6" x14ac:dyDescent="0.25">
      <c r="A40" s="377" t="s">
        <v>677</v>
      </c>
      <c r="B40" s="381">
        <v>38814.410000000003</v>
      </c>
      <c r="C40" s="373"/>
      <c r="D40" s="379" t="s">
        <v>654</v>
      </c>
      <c r="E40" s="380">
        <v>11680.94</v>
      </c>
      <c r="F40" s="416" t="s">
        <v>670</v>
      </c>
    </row>
    <row r="41" spans="1:6" x14ac:dyDescent="0.25">
      <c r="A41" s="377" t="s">
        <v>658</v>
      </c>
      <c r="B41" s="381">
        <v>2047</v>
      </c>
      <c r="C41" s="373"/>
      <c r="D41" s="374" t="s">
        <v>656</v>
      </c>
      <c r="E41" s="429">
        <v>57508.65</v>
      </c>
      <c r="F41" s="417" t="s">
        <v>694</v>
      </c>
    </row>
    <row r="42" spans="1:6" x14ac:dyDescent="0.25">
      <c r="A42" s="377" t="s">
        <v>660</v>
      </c>
      <c r="B42" s="383">
        <v>2050</v>
      </c>
      <c r="C42"/>
      <c r="D42" s="379" t="s">
        <v>538</v>
      </c>
      <c r="E42" s="382">
        <v>100000</v>
      </c>
      <c r="F42" s="404" t="s">
        <v>657</v>
      </c>
    </row>
    <row r="43" spans="1:6" x14ac:dyDescent="0.25">
      <c r="A43" s="377" t="s">
        <v>663</v>
      </c>
      <c r="B43" s="383">
        <v>500</v>
      </c>
      <c r="C43" s="373"/>
      <c r="D43" s="379" t="s">
        <v>659</v>
      </c>
      <c r="E43" s="418">
        <v>349932</v>
      </c>
      <c r="F43" s="405" t="s">
        <v>690</v>
      </c>
    </row>
    <row r="44" spans="1:6" x14ac:dyDescent="0.25">
      <c r="A44" s="386" t="s">
        <v>664</v>
      </c>
      <c r="B44" s="387">
        <v>1425</v>
      </c>
      <c r="C44" s="373"/>
      <c r="D44" s="379" t="s">
        <v>661</v>
      </c>
      <c r="E44" s="382">
        <v>500000</v>
      </c>
      <c r="F44" s="404" t="s">
        <v>662</v>
      </c>
    </row>
    <row r="45" spans="1:6" ht="17.25" customHeight="1" thickBot="1" x14ac:dyDescent="0.3">
      <c r="B45" s="389">
        <f>SUM(B37:B44)</f>
        <v>234836.41</v>
      </c>
      <c r="C45" s="373"/>
      <c r="D45" s="384" t="s">
        <v>491</v>
      </c>
      <c r="E45" s="385">
        <v>89108.72</v>
      </c>
      <c r="F45" s="406" t="s">
        <v>662</v>
      </c>
    </row>
    <row r="46" spans="1:6" x14ac:dyDescent="0.25">
      <c r="A46" s="390"/>
      <c r="B46" s="373"/>
      <c r="C46" s="388"/>
      <c r="D46" s="384" t="s">
        <v>665</v>
      </c>
      <c r="E46" s="385">
        <v>382798.04</v>
      </c>
      <c r="F46" s="406" t="s">
        <v>666</v>
      </c>
    </row>
    <row r="47" spans="1:6" x14ac:dyDescent="0.25">
      <c r="A47" s="392"/>
      <c r="B47" s="373"/>
      <c r="C47"/>
      <c r="D47" s="374" t="s">
        <v>667</v>
      </c>
      <c r="E47" s="401">
        <f>'Revenue Snapshot'!L13</f>
        <v>1083639.995000001</v>
      </c>
      <c r="F47" s="402"/>
    </row>
    <row r="48" spans="1:6" ht="15.75" thickBot="1" x14ac:dyDescent="0.3">
      <c r="A48" s="394"/>
      <c r="C48"/>
      <c r="D48" s="391"/>
      <c r="E48" s="364">
        <f>SUM(E37:E47)</f>
        <v>3037480.5150000011</v>
      </c>
      <c r="F48" s="367" t="s">
        <v>555</v>
      </c>
    </row>
    <row r="49" spans="1:5" x14ac:dyDescent="0.25">
      <c r="C49" s="393" t="s">
        <v>668</v>
      </c>
      <c r="D49" s="661" t="s">
        <v>685</v>
      </c>
      <c r="E49" s="662"/>
    </row>
    <row r="50" spans="1:5" ht="15.75" thickBot="1" x14ac:dyDescent="0.3">
      <c r="A50" s="397"/>
      <c r="B50" s="373"/>
      <c r="C50" s="395">
        <f>B45+E33</f>
        <v>620693.53</v>
      </c>
      <c r="D50" s="663">
        <f>E37+E38+E39+E40+150000-C50</f>
        <v>3799.5799999999581</v>
      </c>
      <c r="E50" s="664"/>
    </row>
    <row r="51" spans="1:5" x14ac:dyDescent="0.25">
      <c r="A51" s="396" t="s">
        <v>675</v>
      </c>
      <c r="B51" s="373"/>
    </row>
    <row r="52" spans="1:5" x14ac:dyDescent="0.25">
      <c r="A52" s="397" t="s">
        <v>692</v>
      </c>
      <c r="B52" s="373"/>
      <c r="D52" s="398"/>
    </row>
    <row r="53" spans="1:5" x14ac:dyDescent="0.25">
      <c r="C53" s="373"/>
    </row>
    <row r="54" spans="1:5" x14ac:dyDescent="0.25">
      <c r="C54" s="399"/>
      <c r="D54" s="400"/>
    </row>
    <row r="57" spans="1:5" x14ac:dyDescent="0.25">
      <c r="D57" s="376"/>
    </row>
  </sheetData>
  <mergeCells count="2">
    <mergeCell ref="D49:E49"/>
    <mergeCell ref="D50:E50"/>
  </mergeCells>
  <pageMargins left="0.7" right="0.7" top="0.75" bottom="0.75" header="0.3" footer="0.3"/>
  <pageSetup scale="53" orientation="landscape" r:id="rId1"/>
  <headerFooter>
    <oddHeader>&amp;C&amp;"-,Bold"&amp;14CAPITAL PROJECTS AND OTHER MAJOR COSTS FROM COLLINS CENTER 4.1.19 SPREADSHEET
FY 2020 REQUESTS
&amp;RAs of 04/30/19</oddHeader>
    <oddFooter>&amp;R&amp;F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C75"/>
  <sheetViews>
    <sheetView workbookViewId="0">
      <pane xSplit="9" ySplit="6" topLeftCell="J58"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2851562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2" t="s">
        <v>221</v>
      </c>
      <c r="I1" s="692"/>
    </row>
    <row r="2" spans="1:23" ht="20.100000000000001" customHeight="1" x14ac:dyDescent="0.25">
      <c r="A2" s="1" t="s">
        <v>1</v>
      </c>
      <c r="B2" s="2"/>
      <c r="C2" s="2"/>
      <c r="D2" s="2"/>
      <c r="E2" s="3"/>
      <c r="F2" s="4"/>
      <c r="G2" s="5"/>
      <c r="H2" s="693">
        <v>177</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177</v>
      </c>
      <c r="C8" s="29">
        <v>5580</v>
      </c>
      <c r="D8" s="467" t="s">
        <v>1038</v>
      </c>
      <c r="E8" s="30"/>
      <c r="F8" s="6" t="s">
        <v>164</v>
      </c>
      <c r="G8" s="31">
        <f t="shared" ref="G8" si="0">B8</f>
        <v>177</v>
      </c>
      <c r="I8" s="6" t="s">
        <v>891</v>
      </c>
      <c r="J8" s="6"/>
      <c r="K8" s="34"/>
      <c r="L8" s="33">
        <v>599.86</v>
      </c>
      <c r="M8" s="34"/>
      <c r="N8" s="7">
        <v>500</v>
      </c>
      <c r="O8" s="33"/>
      <c r="P8" s="109"/>
      <c r="Q8" s="35">
        <v>500</v>
      </c>
      <c r="R8" s="36"/>
      <c r="S8" s="35"/>
      <c r="T8" s="149">
        <f>S8+Q8</f>
        <v>500</v>
      </c>
      <c r="U8" s="150">
        <f>IF(T8=0,"",(T8-N8)/N8)</f>
        <v>0</v>
      </c>
      <c r="V8" s="35"/>
      <c r="W8" s="35"/>
    </row>
    <row r="9" spans="1:23" s="39" customFormat="1" ht="15.95" customHeight="1" thickBot="1" x14ac:dyDescent="0.3">
      <c r="A9" s="38"/>
      <c r="B9" s="38"/>
      <c r="C9" s="38"/>
      <c r="D9" s="38"/>
      <c r="G9" s="38"/>
      <c r="I9" s="40" t="str">
        <f>H1</f>
        <v>OPEN SPACE COMM</v>
      </c>
      <c r="K9" s="43"/>
      <c r="L9" s="42">
        <f t="shared" ref="L9" si="1">SUM(L8:L8)</f>
        <v>599.86</v>
      </c>
      <c r="M9" s="43"/>
      <c r="N9" s="42">
        <f t="shared" ref="N9:O9" si="2">SUM(N8:N8)</f>
        <v>500</v>
      </c>
      <c r="O9" s="42">
        <f t="shared" si="2"/>
        <v>0</v>
      </c>
      <c r="P9" s="43"/>
      <c r="Q9" s="42">
        <f>SUM(Q8:Q8)</f>
        <v>500</v>
      </c>
      <c r="R9" s="10"/>
      <c r="S9" s="42">
        <f>SUM(S8:S8)</f>
        <v>0</v>
      </c>
      <c r="T9" s="42">
        <f>SUM(T8:T8)</f>
        <v>500</v>
      </c>
      <c r="U9" s="44"/>
      <c r="V9" s="42">
        <f>SUM(V8:V8)</f>
        <v>0</v>
      </c>
      <c r="W9" s="148">
        <f>SUM(W8:W8)</f>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9"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9"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9"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9"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9"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675"/>
      <c r="K23" s="694"/>
      <c r="L23" s="694"/>
      <c r="M23" s="694"/>
      <c r="N23" s="694"/>
      <c r="O23" s="677"/>
      <c r="Q23" s="62"/>
      <c r="R23" s="63"/>
      <c r="S23" s="695"/>
      <c r="T23" s="695"/>
      <c r="U23" s="695"/>
      <c r="V23" s="695"/>
      <c r="W23" s="679"/>
    </row>
    <row r="24" spans="1:29"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9"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9" ht="15.95" customHeight="1" x14ac:dyDescent="0.25">
      <c r="A26" s="27"/>
      <c r="B26" s="28"/>
      <c r="C26" s="49"/>
      <c r="D26" s="29"/>
      <c r="E26" s="30"/>
      <c r="J26" s="675"/>
      <c r="K26" s="694"/>
      <c r="L26" s="694"/>
      <c r="M26" s="694"/>
      <c r="N26" s="694"/>
      <c r="O26" s="677"/>
      <c r="Q26" s="62"/>
      <c r="R26" s="63"/>
      <c r="S26" s="695"/>
      <c r="T26" s="695"/>
      <c r="U26" s="695"/>
      <c r="V26" s="695"/>
      <c r="W26" s="679"/>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439" t="s">
        <v>759</v>
      </c>
      <c r="J30" s="675" t="s">
        <v>891</v>
      </c>
      <c r="K30" s="694"/>
      <c r="L30" s="694"/>
      <c r="M30" s="694"/>
      <c r="N30" s="694"/>
      <c r="O30" s="677"/>
      <c r="Q30" s="62">
        <v>500</v>
      </c>
      <c r="R30" s="63"/>
      <c r="S30" s="695" t="s">
        <v>293</v>
      </c>
      <c r="T30" s="695"/>
      <c r="U30" s="695"/>
      <c r="V30" s="695"/>
      <c r="W30" s="679"/>
      <c r="X30" s="675" t="s">
        <v>292</v>
      </c>
      <c r="Y30" s="694"/>
      <c r="Z30" s="694"/>
      <c r="AA30" s="694"/>
      <c r="AB30" s="694"/>
      <c r="AC30" s="677"/>
    </row>
    <row r="31" spans="1:29" ht="15.95" customHeight="1" x14ac:dyDescent="0.25">
      <c r="A31" s="27"/>
      <c r="B31" s="28"/>
      <c r="C31" s="49"/>
      <c r="D31" s="29"/>
      <c r="E31" s="30"/>
      <c r="I31" s="32"/>
      <c r="J31" s="675"/>
      <c r="K31" s="694"/>
      <c r="L31" s="694"/>
      <c r="M31" s="694"/>
      <c r="N31" s="694"/>
      <c r="O31" s="677"/>
      <c r="Q31" s="62"/>
      <c r="R31" s="63"/>
      <c r="S31" s="695" t="s">
        <v>294</v>
      </c>
      <c r="T31" s="695"/>
      <c r="U31" s="695"/>
      <c r="V31" s="695"/>
      <c r="W31" s="679"/>
    </row>
    <row r="32" spans="1:29" ht="15.95" customHeight="1" x14ac:dyDescent="0.25">
      <c r="A32" s="27"/>
      <c r="B32" s="28"/>
      <c r="C32" s="49"/>
      <c r="D32" s="29"/>
      <c r="E32" s="30"/>
      <c r="I32" s="32"/>
      <c r="J32" s="675"/>
      <c r="K32" s="694"/>
      <c r="L32" s="694"/>
      <c r="M32" s="694"/>
      <c r="N32" s="694"/>
      <c r="O32" s="677"/>
      <c r="Q32" s="62"/>
      <c r="R32" s="63"/>
      <c r="S32" s="695"/>
      <c r="T32" s="695"/>
      <c r="U32" s="695"/>
      <c r="V32" s="695"/>
      <c r="W32" s="679"/>
    </row>
    <row r="33" spans="1:23" ht="15.95" customHeight="1" x14ac:dyDescent="0.25">
      <c r="A33" s="27"/>
      <c r="B33" s="28"/>
      <c r="C33" s="49"/>
      <c r="D33" s="29"/>
      <c r="E33" s="30"/>
      <c r="I33" s="32"/>
      <c r="J33" s="675"/>
      <c r="K33" s="694"/>
      <c r="L33" s="694"/>
      <c r="M33" s="694"/>
      <c r="N33" s="694"/>
      <c r="O33" s="677"/>
      <c r="Q33" s="62"/>
      <c r="R33" s="63"/>
      <c r="S33" s="695"/>
      <c r="T33" s="695"/>
      <c r="U33" s="695"/>
      <c r="V33" s="695"/>
      <c r="W33" s="679"/>
    </row>
    <row r="34" spans="1:23" ht="15.95" customHeight="1" x14ac:dyDescent="0.25">
      <c r="A34" s="27"/>
      <c r="B34" s="28"/>
      <c r="C34" s="49"/>
      <c r="D34" s="29"/>
      <c r="E34" s="30"/>
      <c r="I34" s="32"/>
      <c r="J34" s="675"/>
      <c r="K34" s="694"/>
      <c r="L34" s="694"/>
      <c r="M34" s="694"/>
      <c r="N34" s="694"/>
      <c r="O34" s="677"/>
      <c r="Q34" s="62"/>
      <c r="R34" s="63"/>
      <c r="S34" s="695"/>
      <c r="T34" s="695"/>
      <c r="U34" s="695"/>
      <c r="V34" s="695"/>
      <c r="W34" s="679"/>
    </row>
    <row r="35" spans="1:23"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3"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3" ht="15.95" customHeight="1" x14ac:dyDescent="0.25">
      <c r="A37" s="27"/>
      <c r="B37" s="28"/>
      <c r="C37" s="49"/>
      <c r="D37" s="29"/>
      <c r="E37" s="30"/>
      <c r="I37" s="32"/>
      <c r="J37" s="675"/>
      <c r="K37" s="694"/>
      <c r="L37" s="694"/>
      <c r="M37" s="694"/>
      <c r="N37" s="694"/>
      <c r="O37" s="677"/>
      <c r="Q37" s="62"/>
      <c r="R37" s="63"/>
      <c r="S37" s="695"/>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D40" s="49"/>
      <c r="E40" s="30"/>
      <c r="H40" s="32"/>
      <c r="I40" s="32"/>
      <c r="J40" s="675"/>
      <c r="K40" s="694"/>
      <c r="L40" s="694"/>
      <c r="M40" s="694"/>
      <c r="N40" s="694"/>
      <c r="O40" s="677"/>
      <c r="Q40" s="62"/>
      <c r="R40" s="63"/>
      <c r="S40" s="695"/>
      <c r="T40" s="695"/>
      <c r="U40" s="695"/>
      <c r="V40" s="695"/>
      <c r="W40" s="679"/>
    </row>
    <row r="41" spans="1:23" ht="15.95" customHeight="1" thickBot="1" x14ac:dyDescent="0.3">
      <c r="E41" s="30"/>
      <c r="J41" s="6"/>
      <c r="K41" s="6"/>
      <c r="L41" s="6"/>
      <c r="N41" s="6"/>
      <c r="O41" s="66" t="s">
        <v>28</v>
      </c>
      <c r="Q41" s="42">
        <f>SUM(Q30:Q40)</f>
        <v>500</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291</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20.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sheetData>
  <mergeCells count="53">
    <mergeCell ref="X30:AC30"/>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A21:W21"/>
    <mergeCell ref="T5:T6"/>
    <mergeCell ref="J24:O24"/>
    <mergeCell ref="S24:W24"/>
    <mergeCell ref="J25:O25"/>
    <mergeCell ref="S25:W25"/>
    <mergeCell ref="C16:V16"/>
    <mergeCell ref="C17:V18"/>
    <mergeCell ref="A19:W19"/>
    <mergeCell ref="J20:O20"/>
    <mergeCell ref="S20:W20"/>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P9" sqref="P9"/>
    </sheetView>
  </sheetViews>
  <sheetFormatPr defaultColWidth="9.140625" defaultRowHeight="20.100000000000001" customHeight="1" x14ac:dyDescent="0.25"/>
  <cols>
    <col min="1" max="1" width="2.7109375" style="46" customWidth="1"/>
    <col min="2" max="2" width="3.42578125" style="31" customWidth="1"/>
    <col min="3" max="3" width="6.2851562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33.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2" t="s">
        <v>169</v>
      </c>
      <c r="I1" s="692"/>
    </row>
    <row r="2" spans="1:23" ht="20.100000000000001" customHeight="1" x14ac:dyDescent="0.25">
      <c r="A2" s="1" t="s">
        <v>1</v>
      </c>
      <c r="B2" s="2"/>
      <c r="C2" s="2"/>
      <c r="D2" s="2"/>
      <c r="E2" s="3"/>
      <c r="F2" s="4"/>
      <c r="G2" s="5"/>
      <c r="H2" s="693">
        <v>179</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179</v>
      </c>
      <c r="C8" s="29">
        <v>5350</v>
      </c>
      <c r="D8" s="467" t="s">
        <v>1038</v>
      </c>
      <c r="E8" s="30"/>
      <c r="F8" s="6" t="s">
        <v>167</v>
      </c>
      <c r="G8" s="31">
        <f>B8</f>
        <v>179</v>
      </c>
      <c r="I8" s="6" t="s">
        <v>920</v>
      </c>
      <c r="J8" s="6"/>
      <c r="K8" s="34">
        <v>0</v>
      </c>
      <c r="L8" s="33">
        <v>48</v>
      </c>
      <c r="M8" s="34"/>
      <c r="N8" s="7">
        <v>900</v>
      </c>
      <c r="O8" s="33">
        <v>0</v>
      </c>
      <c r="P8" s="109"/>
      <c r="Q8" s="35">
        <v>900</v>
      </c>
      <c r="R8" s="36"/>
      <c r="S8" s="35">
        <v>50</v>
      </c>
      <c r="T8" s="149">
        <f>S8+Q8</f>
        <v>950</v>
      </c>
      <c r="U8" s="150">
        <f>IF(T8=0,"",(T8-N8)/N8)</f>
        <v>5.5555555555555552E-2</v>
      </c>
      <c r="V8" s="35"/>
      <c r="W8" s="35"/>
    </row>
    <row r="9" spans="1:23" ht="15.95" customHeight="1" x14ac:dyDescent="0.25">
      <c r="A9" s="27">
        <v>1</v>
      </c>
      <c r="B9" s="28">
        <v>179</v>
      </c>
      <c r="C9" s="29">
        <v>5580</v>
      </c>
      <c r="D9" s="467" t="s">
        <v>1038</v>
      </c>
      <c r="E9" s="30"/>
      <c r="F9" s="6" t="s">
        <v>167</v>
      </c>
      <c r="G9" s="31">
        <f>B9</f>
        <v>179</v>
      </c>
      <c r="I9" s="6" t="s">
        <v>891</v>
      </c>
      <c r="J9" s="6"/>
      <c r="K9" s="34"/>
      <c r="L9" s="33"/>
      <c r="M9" s="34"/>
      <c r="N9" s="7">
        <v>100</v>
      </c>
      <c r="O9" s="33">
        <v>0</v>
      </c>
      <c r="P9" s="109"/>
      <c r="Q9" s="474">
        <v>100</v>
      </c>
      <c r="R9" s="473"/>
      <c r="S9" s="35">
        <v>-50</v>
      </c>
      <c r="T9" s="149">
        <f>S9+Q9</f>
        <v>50</v>
      </c>
      <c r="U9" s="150">
        <f>IF(T9=0,"",(T9-N9)/N9)</f>
        <v>-0.5</v>
      </c>
      <c r="V9" s="35"/>
      <c r="W9" s="35"/>
    </row>
    <row r="10" spans="1:23" s="39" customFormat="1" ht="15.95" customHeight="1" thickBot="1" x14ac:dyDescent="0.3">
      <c r="A10" s="38"/>
      <c r="B10" s="38"/>
      <c r="C10" s="38"/>
      <c r="D10" s="38"/>
      <c r="G10" s="38"/>
      <c r="I10" s="40" t="str">
        <f>H1</f>
        <v>AGRICULTURAL</v>
      </c>
      <c r="K10" s="43"/>
      <c r="L10" s="42">
        <f>SUM(L8:L9)</f>
        <v>48</v>
      </c>
      <c r="M10" s="43"/>
      <c r="N10" s="42">
        <f t="shared" ref="N10:O10" si="0">SUM(N8:N9)</f>
        <v>1000</v>
      </c>
      <c r="O10" s="42">
        <f t="shared" si="0"/>
        <v>0</v>
      </c>
      <c r="P10" s="43"/>
      <c r="Q10" s="42">
        <f>SUM(Q8:Q9)</f>
        <v>1000</v>
      </c>
      <c r="R10" s="10"/>
      <c r="S10" s="42">
        <f t="shared" ref="S10:T10" si="1">SUM(S8:S9)</f>
        <v>0</v>
      </c>
      <c r="T10" s="42">
        <f t="shared" si="1"/>
        <v>1000</v>
      </c>
      <c r="U10" s="44"/>
      <c r="V10" s="42">
        <f t="shared" ref="V10:W10" si="2">SUM(V8:V9)</f>
        <v>0</v>
      </c>
      <c r="W10" s="42">
        <f t="shared" si="2"/>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4"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4" ht="15.95" customHeight="1" x14ac:dyDescent="0.25">
      <c r="C18" s="685" t="s">
        <v>21</v>
      </c>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4"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s="52" customFormat="1" ht="15.95" customHeight="1" x14ac:dyDescent="0.25">
      <c r="A21" s="47"/>
      <c r="B21" s="48"/>
      <c r="C21" s="49"/>
      <c r="D21" s="50"/>
      <c r="E21" s="51"/>
      <c r="G21" s="53"/>
      <c r="H21" s="54"/>
      <c r="I21" s="55"/>
      <c r="J21" s="686" t="s">
        <v>23</v>
      </c>
      <c r="K21" s="704"/>
      <c r="L21" s="704"/>
      <c r="M21" s="704"/>
      <c r="N21" s="704"/>
      <c r="O21" s="688"/>
      <c r="P21" s="56"/>
      <c r="Q21" s="57">
        <v>4000</v>
      </c>
      <c r="R21" s="58"/>
      <c r="S21" s="705"/>
      <c r="T21" s="705"/>
      <c r="U21" s="705"/>
      <c r="V21" s="705"/>
      <c r="W21" s="690"/>
      <c r="X21" s="6"/>
    </row>
    <row r="22" spans="1:24"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4" s="20" customFormat="1" ht="15.95" customHeight="1" x14ac:dyDescent="0.25">
      <c r="B23" s="59"/>
      <c r="C23" s="25"/>
      <c r="D23" s="26"/>
      <c r="E23" s="14"/>
      <c r="J23" s="60" t="s">
        <v>24</v>
      </c>
      <c r="M23" s="16"/>
      <c r="P23" s="16"/>
      <c r="Q23" s="17"/>
      <c r="R23" s="18"/>
      <c r="S23" s="10"/>
      <c r="T23" s="7"/>
      <c r="U23" s="10"/>
      <c r="V23" s="10"/>
      <c r="W23" s="9"/>
      <c r="X23" s="6"/>
    </row>
    <row r="24" spans="1:24" ht="15.95" customHeight="1" x14ac:dyDescent="0.25">
      <c r="A24" s="27"/>
      <c r="B24" s="28"/>
      <c r="C24" s="49"/>
      <c r="D24" s="29"/>
      <c r="E24" s="30"/>
      <c r="H24" s="32"/>
      <c r="I24" s="61"/>
      <c r="J24" s="675"/>
      <c r="K24" s="694"/>
      <c r="L24" s="694"/>
      <c r="M24" s="694"/>
      <c r="N24" s="694"/>
      <c r="O24" s="677"/>
      <c r="Q24" s="62"/>
      <c r="R24" s="63"/>
      <c r="S24" s="695"/>
      <c r="T24" s="695"/>
      <c r="U24" s="695"/>
      <c r="V24" s="695"/>
      <c r="W24" s="679"/>
    </row>
    <row r="25" spans="1:24"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4" ht="15.95" customHeight="1" x14ac:dyDescent="0.25">
      <c r="A26" s="27"/>
      <c r="B26" s="28"/>
      <c r="C26" s="49"/>
      <c r="D26" s="29"/>
      <c r="E26" s="30"/>
      <c r="H26" s="32"/>
      <c r="I26" s="32"/>
      <c r="J26" s="675"/>
      <c r="K26" s="694"/>
      <c r="L26" s="694"/>
      <c r="M26" s="694"/>
      <c r="N26" s="694"/>
      <c r="O26" s="677"/>
      <c r="Q26" s="62"/>
      <c r="R26" s="63"/>
      <c r="S26" s="695"/>
      <c r="T26" s="695"/>
      <c r="U26" s="695"/>
      <c r="V26" s="695"/>
      <c r="W26" s="679"/>
    </row>
    <row r="27" spans="1:24" ht="15.95" customHeight="1" x14ac:dyDescent="0.25">
      <c r="A27" s="27"/>
      <c r="B27" s="28"/>
      <c r="C27" s="49"/>
      <c r="D27" s="29"/>
      <c r="E27" s="30"/>
      <c r="J27" s="675"/>
      <c r="K27" s="694"/>
      <c r="L27" s="694"/>
      <c r="M27" s="694"/>
      <c r="N27" s="694"/>
      <c r="O27" s="677"/>
      <c r="Q27" s="62"/>
      <c r="R27" s="63"/>
      <c r="S27" s="695"/>
      <c r="T27" s="695"/>
      <c r="U27" s="695"/>
      <c r="V27" s="695"/>
      <c r="W27" s="679"/>
    </row>
    <row r="28" spans="1:24" ht="15.95" customHeight="1" thickBot="1" x14ac:dyDescent="0.3">
      <c r="E28" s="30"/>
      <c r="J28" s="6"/>
      <c r="K28" s="6"/>
      <c r="L28" s="6"/>
      <c r="N28" s="6"/>
      <c r="O28" s="66" t="s">
        <v>25</v>
      </c>
      <c r="Q28" s="42">
        <f>SUM(Q24:Q27)</f>
        <v>0</v>
      </c>
      <c r="R28" s="7" t="s">
        <v>26</v>
      </c>
    </row>
    <row r="29" spans="1:24" ht="15.95" customHeight="1" x14ac:dyDescent="0.25">
      <c r="E29" s="30"/>
    </row>
    <row r="30" spans="1:24" ht="15.95" customHeight="1" x14ac:dyDescent="0.25">
      <c r="B30" s="59"/>
      <c r="E30" s="30"/>
      <c r="I30" s="434" t="s">
        <v>696</v>
      </c>
      <c r="J30" s="60" t="s">
        <v>27</v>
      </c>
    </row>
    <row r="31" spans="1:24" ht="15.95" customHeight="1" x14ac:dyDescent="0.25">
      <c r="A31" s="27"/>
      <c r="B31" s="28"/>
      <c r="C31" s="49"/>
      <c r="D31" s="29"/>
      <c r="E31" s="30"/>
      <c r="I31" s="439" t="s">
        <v>760</v>
      </c>
      <c r="J31" s="675" t="s">
        <v>920</v>
      </c>
      <c r="K31" s="694"/>
      <c r="L31" s="694"/>
      <c r="M31" s="694"/>
      <c r="N31" s="694"/>
      <c r="O31" s="677"/>
      <c r="Q31" s="62">
        <v>950</v>
      </c>
      <c r="R31" s="63"/>
      <c r="S31" s="675" t="s">
        <v>1015</v>
      </c>
      <c r="T31" s="694"/>
      <c r="U31" s="694"/>
      <c r="V31" s="694"/>
      <c r="W31" s="694"/>
      <c r="X31" s="677"/>
    </row>
    <row r="32" spans="1:24" ht="15.95" customHeight="1" x14ac:dyDescent="0.25">
      <c r="A32" s="27"/>
      <c r="B32" s="28"/>
      <c r="C32" s="49"/>
      <c r="D32" s="29"/>
      <c r="E32" s="30"/>
      <c r="I32" s="439" t="s">
        <v>761</v>
      </c>
      <c r="J32" s="675" t="s">
        <v>891</v>
      </c>
      <c r="K32" s="694"/>
      <c r="L32" s="694"/>
      <c r="M32" s="694"/>
      <c r="N32" s="694"/>
      <c r="O32" s="677"/>
      <c r="Q32" s="62">
        <v>50</v>
      </c>
      <c r="R32" s="63"/>
      <c r="S32" s="675" t="s">
        <v>290</v>
      </c>
      <c r="T32" s="694"/>
      <c r="U32" s="694"/>
      <c r="V32" s="694"/>
      <c r="W32" s="694"/>
      <c r="X32" s="677"/>
    </row>
    <row r="33" spans="1:23" ht="15.95" customHeight="1" x14ac:dyDescent="0.25">
      <c r="A33" s="27"/>
      <c r="B33" s="28"/>
      <c r="C33" s="49"/>
      <c r="D33" s="29"/>
      <c r="E33" s="30"/>
      <c r="I33" s="32"/>
      <c r="J33" s="675"/>
      <c r="K33" s="694"/>
      <c r="L33" s="694"/>
      <c r="M33" s="694"/>
      <c r="N33" s="694"/>
      <c r="O33" s="677"/>
      <c r="Q33" s="62"/>
      <c r="R33" s="63"/>
      <c r="S33" s="695"/>
      <c r="T33" s="695"/>
      <c r="U33" s="695"/>
      <c r="V33" s="695"/>
      <c r="W33" s="679"/>
    </row>
    <row r="34" spans="1:23" ht="15.95" customHeight="1" x14ac:dyDescent="0.25">
      <c r="A34" s="27"/>
      <c r="B34" s="28"/>
      <c r="C34" s="49"/>
      <c r="D34" s="29"/>
      <c r="E34" s="30"/>
      <c r="I34" s="32"/>
      <c r="J34" s="675"/>
      <c r="K34" s="694"/>
      <c r="L34" s="694"/>
      <c r="M34" s="694"/>
      <c r="N34" s="694"/>
      <c r="O34" s="677"/>
      <c r="Q34" s="62"/>
      <c r="R34" s="63"/>
      <c r="S34" s="695"/>
      <c r="T34" s="695"/>
      <c r="U34" s="695"/>
      <c r="V34" s="695"/>
      <c r="W34" s="679"/>
    </row>
    <row r="35" spans="1:23"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3"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3" ht="15.95" customHeight="1" x14ac:dyDescent="0.25">
      <c r="A37" s="27"/>
      <c r="B37" s="28"/>
      <c r="C37" s="49"/>
      <c r="D37" s="29"/>
      <c r="E37" s="30"/>
      <c r="I37" s="32"/>
      <c r="J37" s="675"/>
      <c r="K37" s="694"/>
      <c r="L37" s="694"/>
      <c r="M37" s="694"/>
      <c r="N37" s="694"/>
      <c r="O37" s="677"/>
      <c r="Q37" s="62"/>
      <c r="R37" s="63"/>
      <c r="S37" s="695"/>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D40" s="49"/>
      <c r="E40" s="30"/>
      <c r="H40" s="32"/>
      <c r="I40" s="32"/>
      <c r="J40" s="675"/>
      <c r="K40" s="694"/>
      <c r="L40" s="694"/>
      <c r="M40" s="694"/>
      <c r="N40" s="694"/>
      <c r="O40" s="677"/>
      <c r="Q40" s="62"/>
      <c r="R40" s="63"/>
      <c r="S40" s="695"/>
      <c r="T40" s="695"/>
      <c r="U40" s="695"/>
      <c r="V40" s="695"/>
      <c r="W40" s="679"/>
    </row>
    <row r="41" spans="1:23" ht="15.95" customHeight="1" thickBot="1" x14ac:dyDescent="0.3">
      <c r="E41" s="30"/>
      <c r="J41" s="6"/>
      <c r="K41" s="6"/>
      <c r="L41" s="6"/>
      <c r="N41" s="6"/>
      <c r="O41" s="66" t="s">
        <v>28</v>
      </c>
      <c r="Q41" s="42">
        <f>SUM(Q31:Q40)</f>
        <v>1000</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1081</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U5:U6"/>
    <mergeCell ref="V3:W3"/>
    <mergeCell ref="H1:I1"/>
    <mergeCell ref="H2:I2"/>
    <mergeCell ref="A4:D4"/>
    <mergeCell ref="A5:D5"/>
    <mergeCell ref="Q5:Q6"/>
    <mergeCell ref="A6:D6"/>
    <mergeCell ref="T5:T6"/>
    <mergeCell ref="J24:O24"/>
    <mergeCell ref="S24:W24"/>
    <mergeCell ref="A11:W11"/>
    <mergeCell ref="A12:W12"/>
    <mergeCell ref="A13:W14"/>
    <mergeCell ref="A15:W15"/>
    <mergeCell ref="A16:W16"/>
    <mergeCell ref="C17:V17"/>
    <mergeCell ref="C18:V19"/>
    <mergeCell ref="A20:W20"/>
    <mergeCell ref="J21:O21"/>
    <mergeCell ref="S21:W21"/>
    <mergeCell ref="A22:W22"/>
    <mergeCell ref="J31:O31"/>
    <mergeCell ref="J32:O32"/>
    <mergeCell ref="S31:X31"/>
    <mergeCell ref="S32:X32"/>
    <mergeCell ref="J25:O25"/>
    <mergeCell ref="S25:W25"/>
    <mergeCell ref="J26:O26"/>
    <mergeCell ref="S26:W26"/>
    <mergeCell ref="J27:O27"/>
    <mergeCell ref="S27:W27"/>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AC89"/>
  <sheetViews>
    <sheetView workbookViewId="0">
      <pane xSplit="9" ySplit="6" topLeftCell="J37" activePane="bottomRight" state="frozen"/>
      <selection activeCell="Z8" sqref="Z8"/>
      <selection pane="topRight" activeCell="Z8" sqref="Z8"/>
      <selection pane="bottomLeft" activeCell="Z8" sqref="Z8"/>
      <selection pane="bottomRight" activeCell="T9" sqref="T9"/>
    </sheetView>
  </sheetViews>
  <sheetFormatPr defaultColWidth="9.140625" defaultRowHeight="20.100000000000001" customHeight="1" x14ac:dyDescent="0.25"/>
  <cols>
    <col min="1" max="1" width="2.7109375" style="549" customWidth="1"/>
    <col min="2" max="2" width="5.5703125" style="31" customWidth="1"/>
    <col min="3" max="3" width="6.5703125" style="31" customWidth="1"/>
    <col min="4" max="4" width="10.7109375" style="64" customWidth="1"/>
    <col min="5" max="5" width="1.7109375" style="6" customWidth="1"/>
    <col min="6" max="6" width="8.42578125" style="6" bestFit="1" customWidth="1"/>
    <col min="7" max="7" width="4.7109375" style="31" customWidth="1"/>
    <col min="8" max="8" width="1.28515625" style="6" customWidth="1"/>
    <col min="9" max="9" width="45.28515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4" ht="20.100000000000001" customHeight="1" x14ac:dyDescent="0.25">
      <c r="A1" s="1" t="s">
        <v>0</v>
      </c>
      <c r="B1" s="2"/>
      <c r="C1" s="2"/>
      <c r="D1" s="2"/>
      <c r="E1" s="3"/>
      <c r="F1" s="4"/>
      <c r="G1" s="5"/>
      <c r="H1" s="696" t="s">
        <v>427</v>
      </c>
      <c r="I1" s="696"/>
    </row>
    <row r="2" spans="1:24" ht="20.100000000000001" customHeight="1" x14ac:dyDescent="0.25">
      <c r="A2" s="1" t="s">
        <v>1</v>
      </c>
      <c r="B2" s="2"/>
      <c r="C2" s="2"/>
      <c r="D2" s="2"/>
      <c r="E2" s="3"/>
      <c r="F2" s="4"/>
      <c r="G2" s="5"/>
      <c r="H2" s="693">
        <v>192</v>
      </c>
      <c r="I2" s="693"/>
    </row>
    <row r="3" spans="1:24"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4" s="20" customFormat="1" ht="15.95" customHeight="1" x14ac:dyDescent="0.25">
      <c r="A4" s="670"/>
      <c r="B4" s="670"/>
      <c r="C4" s="670"/>
      <c r="D4" s="67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4" s="20" customFormat="1" ht="15.95" customHeight="1" x14ac:dyDescent="0.25">
      <c r="A5" s="670" t="s">
        <v>5</v>
      </c>
      <c r="B5" s="670"/>
      <c r="C5" s="670"/>
      <c r="D5" s="670"/>
      <c r="E5" s="3"/>
      <c r="F5" s="542" t="s">
        <v>6</v>
      </c>
      <c r="G5" s="13" t="s">
        <v>6</v>
      </c>
      <c r="I5" s="542" t="s">
        <v>7</v>
      </c>
      <c r="K5" s="109"/>
      <c r="L5" s="15" t="s">
        <v>8</v>
      </c>
      <c r="M5" s="109"/>
      <c r="N5" s="18" t="s">
        <v>9</v>
      </c>
      <c r="O5" s="15" t="s">
        <v>8</v>
      </c>
      <c r="P5" s="109"/>
      <c r="Q5" s="671" t="s">
        <v>284</v>
      </c>
      <c r="R5" s="21"/>
      <c r="S5" s="543" t="s">
        <v>10</v>
      </c>
      <c r="T5" s="673" t="s">
        <v>285</v>
      </c>
      <c r="U5" s="672" t="s">
        <v>1160</v>
      </c>
      <c r="V5" s="543" t="s">
        <v>286</v>
      </c>
      <c r="W5" s="543" t="s">
        <v>287</v>
      </c>
    </row>
    <row r="6" spans="1:24" s="20" customFormat="1" ht="15.95" customHeight="1" x14ac:dyDescent="0.25">
      <c r="A6" s="670" t="s">
        <v>11</v>
      </c>
      <c r="B6" s="670"/>
      <c r="C6" s="670"/>
      <c r="D6" s="670"/>
      <c r="E6" s="3"/>
      <c r="F6" s="542"/>
      <c r="G6" s="13" t="s">
        <v>1</v>
      </c>
      <c r="I6" s="542"/>
      <c r="K6" s="109"/>
      <c r="L6" s="22">
        <v>43646</v>
      </c>
      <c r="M6" s="109"/>
      <c r="N6" s="18" t="s">
        <v>12</v>
      </c>
      <c r="O6" s="22" t="s">
        <v>1066</v>
      </c>
      <c r="P6" s="109"/>
      <c r="Q6" s="671"/>
      <c r="R6" s="21"/>
      <c r="S6" s="543" t="s">
        <v>13</v>
      </c>
      <c r="T6" s="673"/>
      <c r="U6" s="672"/>
      <c r="V6" s="543" t="s">
        <v>288</v>
      </c>
      <c r="W6" s="23" t="s">
        <v>288</v>
      </c>
    </row>
    <row r="7" spans="1:24" s="20" customFormat="1" ht="15.95" customHeight="1" x14ac:dyDescent="0.25">
      <c r="A7" s="24"/>
      <c r="B7" s="25"/>
      <c r="C7" s="25"/>
      <c r="D7" s="26"/>
      <c r="E7" s="14"/>
      <c r="K7" s="109"/>
      <c r="L7" s="22"/>
      <c r="M7" s="109"/>
      <c r="N7" s="18"/>
      <c r="O7" s="22"/>
      <c r="P7" s="109"/>
      <c r="Q7" s="543"/>
      <c r="R7" s="18"/>
      <c r="S7" s="543"/>
      <c r="T7" s="18"/>
      <c r="U7" s="18"/>
      <c r="V7" s="543"/>
      <c r="W7" s="23"/>
    </row>
    <row r="8" spans="1:24" ht="15.95" customHeight="1" x14ac:dyDescent="0.25">
      <c r="A8" s="27">
        <v>1</v>
      </c>
      <c r="B8" s="28">
        <v>192</v>
      </c>
      <c r="C8" s="28">
        <v>5110</v>
      </c>
      <c r="D8" s="467">
        <v>0</v>
      </c>
      <c r="E8" s="30"/>
      <c r="F8" s="6" t="s">
        <v>157</v>
      </c>
      <c r="G8" s="31">
        <f>B8</f>
        <v>192</v>
      </c>
      <c r="H8" s="32"/>
      <c r="I8" s="6" t="s">
        <v>892</v>
      </c>
      <c r="J8" s="6"/>
      <c r="K8" s="34"/>
      <c r="L8" s="33">
        <v>46102</v>
      </c>
      <c r="M8" s="34"/>
      <c r="N8" s="7">
        <v>49168.2</v>
      </c>
      <c r="O8" s="33">
        <v>15579.1</v>
      </c>
      <c r="P8" s="109"/>
      <c r="Q8" s="35">
        <v>49168.2</v>
      </c>
      <c r="R8" s="36"/>
      <c r="S8" s="35">
        <v>1608.52</v>
      </c>
      <c r="T8" s="149">
        <f>S8+Q8</f>
        <v>50776.719999999994</v>
      </c>
      <c r="U8" s="150">
        <f>IF(T8=0,"",(T8-N8)/N8)</f>
        <v>3.2714640763745612E-2</v>
      </c>
      <c r="V8" s="35"/>
      <c r="W8" s="177"/>
      <c r="X8" s="403"/>
    </row>
    <row r="9" spans="1:24" ht="15.95" customHeight="1" x14ac:dyDescent="0.25">
      <c r="A9" s="27">
        <v>1</v>
      </c>
      <c r="B9" s="28">
        <v>192</v>
      </c>
      <c r="C9" s="28">
        <v>5210</v>
      </c>
      <c r="D9" s="467">
        <v>0</v>
      </c>
      <c r="E9" s="30"/>
      <c r="F9" s="6" t="s">
        <v>157</v>
      </c>
      <c r="G9" s="31">
        <f t="shared" ref="G9:G21" si="0">B9</f>
        <v>192</v>
      </c>
      <c r="I9" s="6" t="s">
        <v>922</v>
      </c>
      <c r="J9" s="6"/>
      <c r="K9" s="34"/>
      <c r="L9" s="33">
        <v>77544.05</v>
      </c>
      <c r="M9" s="34"/>
      <c r="N9" s="7">
        <v>9500</v>
      </c>
      <c r="O9" s="33">
        <v>647.51</v>
      </c>
      <c r="P9" s="109"/>
      <c r="Q9" s="35">
        <v>9500</v>
      </c>
      <c r="R9" s="36"/>
      <c r="S9" s="35"/>
      <c r="T9" s="149">
        <f>S9+Q9</f>
        <v>9500</v>
      </c>
      <c r="U9" s="150">
        <f>IF(T9=0,"",(T9-N9)/N9)</f>
        <v>0</v>
      </c>
      <c r="V9" s="35"/>
      <c r="W9" s="177"/>
    </row>
    <row r="10" spans="1:24" ht="15.95" customHeight="1" x14ac:dyDescent="0.25">
      <c r="A10" s="27">
        <v>1</v>
      </c>
      <c r="B10" s="28">
        <v>192</v>
      </c>
      <c r="C10" s="28">
        <v>5215</v>
      </c>
      <c r="D10" s="467">
        <v>0</v>
      </c>
      <c r="E10" s="30"/>
      <c r="F10" s="6" t="s">
        <v>157</v>
      </c>
      <c r="G10" s="31">
        <f t="shared" si="0"/>
        <v>192</v>
      </c>
      <c r="I10" s="6" t="s">
        <v>923</v>
      </c>
      <c r="J10" s="6"/>
      <c r="K10" s="34"/>
      <c r="L10" s="33"/>
      <c r="M10" s="34"/>
      <c r="N10" s="7">
        <v>2800</v>
      </c>
      <c r="O10" s="33">
        <v>99</v>
      </c>
      <c r="P10" s="109"/>
      <c r="Q10" s="35">
        <v>2800</v>
      </c>
      <c r="R10" s="36"/>
      <c r="S10" s="35"/>
      <c r="T10" s="149">
        <f t="shared" ref="T10:T21" si="1">S10+Q10</f>
        <v>2800</v>
      </c>
      <c r="U10" s="150">
        <f t="shared" ref="U10:U21" si="2">IF(T10=0,"",(T10-N10)/N10)</f>
        <v>0</v>
      </c>
      <c r="V10" s="35"/>
      <c r="W10" s="177"/>
    </row>
    <row r="11" spans="1:24" ht="15.95" customHeight="1" x14ac:dyDescent="0.25">
      <c r="A11" s="27">
        <v>1</v>
      </c>
      <c r="B11" s="28">
        <v>192</v>
      </c>
      <c r="C11" s="28">
        <v>5240</v>
      </c>
      <c r="D11" s="467">
        <v>0</v>
      </c>
      <c r="E11" s="30"/>
      <c r="F11" s="6" t="s">
        <v>157</v>
      </c>
      <c r="G11" s="31">
        <f t="shared" si="0"/>
        <v>192</v>
      </c>
      <c r="I11" s="6" t="s">
        <v>924</v>
      </c>
      <c r="J11" s="6"/>
      <c r="K11" s="34"/>
      <c r="L11" s="33"/>
      <c r="M11" s="34"/>
      <c r="N11" s="7">
        <v>24500</v>
      </c>
      <c r="O11" s="33">
        <v>3797.55</v>
      </c>
      <c r="P11" s="109"/>
      <c r="Q11" s="35">
        <v>24500</v>
      </c>
      <c r="R11" s="36"/>
      <c r="S11" s="35">
        <v>-1608.52</v>
      </c>
      <c r="T11" s="149">
        <f t="shared" si="1"/>
        <v>22891.48</v>
      </c>
      <c r="U11" s="150">
        <f t="shared" si="2"/>
        <v>-6.5653877551020423E-2</v>
      </c>
      <c r="V11" s="35"/>
      <c r="W11" s="177"/>
    </row>
    <row r="12" spans="1:24" ht="15.95" customHeight="1" x14ac:dyDescent="0.25">
      <c r="A12" s="27">
        <v>1</v>
      </c>
      <c r="B12" s="28">
        <v>192</v>
      </c>
      <c r="C12" s="28">
        <v>5242</v>
      </c>
      <c r="D12" s="467">
        <v>0</v>
      </c>
      <c r="E12" s="30"/>
      <c r="F12" s="6" t="s">
        <v>157</v>
      </c>
      <c r="G12" s="31">
        <f t="shared" si="0"/>
        <v>192</v>
      </c>
      <c r="I12" s="6" t="s">
        <v>925</v>
      </c>
      <c r="J12" s="6"/>
      <c r="K12" s="34"/>
      <c r="L12" s="33"/>
      <c r="M12" s="34"/>
      <c r="N12" s="7">
        <v>1000</v>
      </c>
      <c r="O12" s="33">
        <v>0</v>
      </c>
      <c r="P12" s="109"/>
      <c r="Q12" s="35">
        <v>1000</v>
      </c>
      <c r="R12" s="36"/>
      <c r="S12" s="35"/>
      <c r="T12" s="149">
        <f t="shared" si="1"/>
        <v>1000</v>
      </c>
      <c r="U12" s="150">
        <f t="shared" si="2"/>
        <v>0</v>
      </c>
      <c r="V12" s="35"/>
      <c r="W12" s="177"/>
    </row>
    <row r="13" spans="1:24" ht="15.95" customHeight="1" x14ac:dyDescent="0.25">
      <c r="A13" s="27">
        <v>1</v>
      </c>
      <c r="B13" s="28">
        <v>192</v>
      </c>
      <c r="C13" s="28">
        <v>5270</v>
      </c>
      <c r="D13" s="467">
        <v>0</v>
      </c>
      <c r="E13" s="30"/>
      <c r="F13" s="6" t="s">
        <v>157</v>
      </c>
      <c r="G13" s="31">
        <f t="shared" si="0"/>
        <v>192</v>
      </c>
      <c r="I13" s="6" t="s">
        <v>926</v>
      </c>
      <c r="J13" s="6"/>
      <c r="K13" s="34"/>
      <c r="L13" s="33"/>
      <c r="M13" s="34"/>
      <c r="N13" s="7">
        <v>3000</v>
      </c>
      <c r="O13" s="33">
        <v>634.88</v>
      </c>
      <c r="P13" s="109"/>
      <c r="Q13" s="35">
        <v>3000</v>
      </c>
      <c r="R13" s="36"/>
      <c r="S13" s="35"/>
      <c r="T13" s="149">
        <f t="shared" si="1"/>
        <v>3000</v>
      </c>
      <c r="U13" s="150">
        <f t="shared" si="2"/>
        <v>0</v>
      </c>
      <c r="V13" s="35"/>
      <c r="W13" s="177"/>
    </row>
    <row r="14" spans="1:24" ht="15.95" customHeight="1" x14ac:dyDescent="0.25">
      <c r="A14" s="27">
        <v>1</v>
      </c>
      <c r="B14" s="28">
        <v>192</v>
      </c>
      <c r="C14" s="28">
        <v>5308</v>
      </c>
      <c r="D14" s="467">
        <v>0</v>
      </c>
      <c r="E14" s="30"/>
      <c r="F14" s="6" t="s">
        <v>157</v>
      </c>
      <c r="G14" s="31">
        <f t="shared" si="0"/>
        <v>192</v>
      </c>
      <c r="I14" s="6" t="s">
        <v>890</v>
      </c>
      <c r="J14" s="6"/>
      <c r="K14" s="34"/>
      <c r="L14" s="33"/>
      <c r="M14" s="34"/>
      <c r="N14" s="7">
        <v>1000</v>
      </c>
      <c r="O14" s="33">
        <v>0</v>
      </c>
      <c r="P14" s="109"/>
      <c r="Q14" s="35">
        <v>1000</v>
      </c>
      <c r="R14" s="36"/>
      <c r="S14" s="35"/>
      <c r="T14" s="149">
        <f t="shared" si="1"/>
        <v>1000</v>
      </c>
      <c r="U14" s="150">
        <f t="shared" si="2"/>
        <v>0</v>
      </c>
      <c r="V14" s="35"/>
      <c r="W14" s="177"/>
    </row>
    <row r="15" spans="1:24" ht="15.95" customHeight="1" x14ac:dyDescent="0.25">
      <c r="A15" s="27">
        <v>1</v>
      </c>
      <c r="B15" s="28">
        <v>192</v>
      </c>
      <c r="C15" s="28">
        <v>5340</v>
      </c>
      <c r="D15" s="467">
        <v>0</v>
      </c>
      <c r="E15" s="30"/>
      <c r="F15" s="6" t="s">
        <v>157</v>
      </c>
      <c r="G15" s="31">
        <f t="shared" si="0"/>
        <v>192</v>
      </c>
      <c r="I15" s="6" t="s">
        <v>894</v>
      </c>
      <c r="J15" s="6"/>
      <c r="K15" s="34"/>
      <c r="L15" s="33"/>
      <c r="M15" s="34"/>
      <c r="N15" s="7">
        <v>3250</v>
      </c>
      <c r="O15" s="33">
        <v>1603.87</v>
      </c>
      <c r="P15" s="109"/>
      <c r="Q15" s="35">
        <v>3250</v>
      </c>
      <c r="R15" s="36"/>
      <c r="S15" s="35"/>
      <c r="T15" s="149">
        <f t="shared" si="1"/>
        <v>3250</v>
      </c>
      <c r="U15" s="150">
        <f t="shared" si="2"/>
        <v>0</v>
      </c>
      <c r="V15" s="35"/>
      <c r="W15" s="177"/>
    </row>
    <row r="16" spans="1:24" ht="15.95" customHeight="1" x14ac:dyDescent="0.25">
      <c r="A16" s="27">
        <v>1</v>
      </c>
      <c r="B16" s="28">
        <v>192</v>
      </c>
      <c r="C16" s="28">
        <v>5345</v>
      </c>
      <c r="D16" s="467">
        <v>0</v>
      </c>
      <c r="E16" s="30"/>
      <c r="F16" s="6" t="s">
        <v>157</v>
      </c>
      <c r="G16" s="31">
        <f t="shared" si="0"/>
        <v>192</v>
      </c>
      <c r="I16" s="6" t="s">
        <v>903</v>
      </c>
      <c r="J16" s="6"/>
      <c r="K16" s="34"/>
      <c r="L16" s="33"/>
      <c r="M16" s="34"/>
      <c r="N16" s="7">
        <v>3500</v>
      </c>
      <c r="O16" s="33">
        <v>0</v>
      </c>
      <c r="P16" s="109"/>
      <c r="Q16" s="35">
        <v>3500</v>
      </c>
      <c r="R16" s="36"/>
      <c r="S16" s="35"/>
      <c r="T16" s="149">
        <f t="shared" si="1"/>
        <v>3500</v>
      </c>
      <c r="U16" s="150">
        <f t="shared" si="2"/>
        <v>0</v>
      </c>
      <c r="V16" s="35"/>
      <c r="W16" s="177"/>
    </row>
    <row r="17" spans="1:23" ht="15.95" customHeight="1" x14ac:dyDescent="0.25">
      <c r="A17" s="27">
        <v>1</v>
      </c>
      <c r="B17" s="28">
        <v>192</v>
      </c>
      <c r="C17" s="28">
        <v>5380</v>
      </c>
      <c r="D17" s="467">
        <v>0</v>
      </c>
      <c r="E17" s="30"/>
      <c r="F17" s="6" t="s">
        <v>157</v>
      </c>
      <c r="G17" s="31">
        <f t="shared" si="0"/>
        <v>192</v>
      </c>
      <c r="I17" s="6" t="s">
        <v>921</v>
      </c>
      <c r="J17" s="6"/>
      <c r="K17" s="34"/>
      <c r="L17" s="33"/>
      <c r="M17" s="34"/>
      <c r="N17" s="7">
        <v>10000</v>
      </c>
      <c r="O17" s="33">
        <v>3715.57</v>
      </c>
      <c r="P17" s="109"/>
      <c r="Q17" s="35">
        <v>10000</v>
      </c>
      <c r="R17" s="36"/>
      <c r="S17" s="35"/>
      <c r="T17" s="149">
        <f t="shared" si="1"/>
        <v>10000</v>
      </c>
      <c r="U17" s="150">
        <f t="shared" si="2"/>
        <v>0</v>
      </c>
      <c r="V17" s="35"/>
      <c r="W17" s="177"/>
    </row>
    <row r="18" spans="1:23" ht="15.95" customHeight="1" x14ac:dyDescent="0.25">
      <c r="A18" s="27">
        <v>1</v>
      </c>
      <c r="B18" s="28">
        <v>192</v>
      </c>
      <c r="C18" s="28">
        <v>5385</v>
      </c>
      <c r="D18" s="467">
        <v>0</v>
      </c>
      <c r="E18" s="30"/>
      <c r="F18" s="6" t="s">
        <v>157</v>
      </c>
      <c r="G18" s="31">
        <f t="shared" si="0"/>
        <v>192</v>
      </c>
      <c r="I18" s="6" t="s">
        <v>888</v>
      </c>
      <c r="J18" s="6"/>
      <c r="K18" s="34"/>
      <c r="L18" s="33"/>
      <c r="M18" s="34"/>
      <c r="N18" s="7">
        <v>5000</v>
      </c>
      <c r="O18" s="33">
        <v>1200</v>
      </c>
      <c r="P18" s="109"/>
      <c r="Q18" s="35">
        <v>5000</v>
      </c>
      <c r="R18" s="36"/>
      <c r="S18" s="35"/>
      <c r="T18" s="149">
        <f t="shared" si="1"/>
        <v>5000</v>
      </c>
      <c r="U18" s="150">
        <f t="shared" si="2"/>
        <v>0</v>
      </c>
      <c r="V18" s="35"/>
      <c r="W18" s="177"/>
    </row>
    <row r="19" spans="1:23" ht="15.95" customHeight="1" x14ac:dyDescent="0.25">
      <c r="A19" s="27">
        <v>1</v>
      </c>
      <c r="B19" s="28">
        <v>192</v>
      </c>
      <c r="C19" s="28">
        <v>5420</v>
      </c>
      <c r="D19" s="467">
        <v>0</v>
      </c>
      <c r="E19" s="30"/>
      <c r="F19" s="6" t="s">
        <v>157</v>
      </c>
      <c r="G19" s="31">
        <f t="shared" si="0"/>
        <v>192</v>
      </c>
      <c r="I19" s="6" t="s">
        <v>897</v>
      </c>
      <c r="J19" s="6"/>
      <c r="K19" s="34"/>
      <c r="L19" s="33"/>
      <c r="M19" s="34"/>
      <c r="N19" s="7">
        <v>3200</v>
      </c>
      <c r="O19" s="33">
        <v>619.09</v>
      </c>
      <c r="P19" s="109"/>
      <c r="Q19" s="35">
        <v>3200</v>
      </c>
      <c r="R19" s="36"/>
      <c r="S19" s="35"/>
      <c r="T19" s="149">
        <f t="shared" si="1"/>
        <v>3200</v>
      </c>
      <c r="U19" s="150">
        <f t="shared" si="2"/>
        <v>0</v>
      </c>
      <c r="V19" s="35"/>
      <c r="W19" s="177"/>
    </row>
    <row r="20" spans="1:23" ht="15.95" customHeight="1" x14ac:dyDescent="0.25">
      <c r="A20" s="27">
        <v>1</v>
      </c>
      <c r="B20" s="28">
        <v>192</v>
      </c>
      <c r="C20" s="28">
        <v>5582</v>
      </c>
      <c r="D20" s="467">
        <v>0</v>
      </c>
      <c r="E20" s="30"/>
      <c r="F20" s="6" t="s">
        <v>157</v>
      </c>
      <c r="G20" s="31">
        <f t="shared" si="0"/>
        <v>192</v>
      </c>
      <c r="I20" s="6" t="s">
        <v>927</v>
      </c>
      <c r="J20" s="6"/>
      <c r="K20" s="34"/>
      <c r="L20" s="33"/>
      <c r="M20" s="34"/>
      <c r="N20" s="7">
        <v>200</v>
      </c>
      <c r="O20" s="33">
        <v>0</v>
      </c>
      <c r="P20" s="109"/>
      <c r="Q20" s="35">
        <v>200</v>
      </c>
      <c r="R20" s="36"/>
      <c r="S20" s="35"/>
      <c r="T20" s="149">
        <f t="shared" si="1"/>
        <v>200</v>
      </c>
      <c r="U20" s="150">
        <f t="shared" si="2"/>
        <v>0</v>
      </c>
      <c r="V20" s="35"/>
      <c r="W20" s="177"/>
    </row>
    <row r="21" spans="1:23" ht="15.95" customHeight="1" x14ac:dyDescent="0.25">
      <c r="A21" s="27">
        <v>1</v>
      </c>
      <c r="B21" s="28">
        <v>192</v>
      </c>
      <c r="C21" s="28">
        <v>5710</v>
      </c>
      <c r="D21" s="467">
        <v>0</v>
      </c>
      <c r="E21" s="30"/>
      <c r="F21" s="6" t="s">
        <v>157</v>
      </c>
      <c r="G21" s="31">
        <f t="shared" si="0"/>
        <v>192</v>
      </c>
      <c r="I21" s="6" t="s">
        <v>895</v>
      </c>
      <c r="J21" s="6"/>
      <c r="K21" s="34"/>
      <c r="L21" s="33"/>
      <c r="M21" s="34"/>
      <c r="O21" s="33"/>
      <c r="P21" s="109"/>
      <c r="Q21" s="35">
        <f t="shared" ref="Q21" si="3">Q67</f>
        <v>0</v>
      </c>
      <c r="R21" s="36"/>
      <c r="S21" s="35"/>
      <c r="T21" s="149">
        <f t="shared" si="1"/>
        <v>0</v>
      </c>
      <c r="U21" s="150" t="str">
        <f t="shared" si="2"/>
        <v/>
      </c>
      <c r="V21" s="35"/>
      <c r="W21" s="177"/>
    </row>
    <row r="22" spans="1:23" s="39" customFormat="1" ht="15.95" customHeight="1" thickBot="1" x14ac:dyDescent="0.3">
      <c r="A22" s="38"/>
      <c r="B22" s="38"/>
      <c r="C22" s="38"/>
      <c r="D22" s="467"/>
      <c r="G22" s="38"/>
      <c r="I22" s="40" t="str">
        <f>H1</f>
        <v>TOWN BUILDINGS</v>
      </c>
      <c r="K22" s="43"/>
      <c r="L22" s="42">
        <f>SUM(L8:L21)</f>
        <v>123646.05</v>
      </c>
      <c r="M22" s="43"/>
      <c r="N22" s="42">
        <f t="shared" ref="N22:O22" si="4">SUM(N8:N21)</f>
        <v>116118.2</v>
      </c>
      <c r="O22" s="42">
        <f t="shared" si="4"/>
        <v>27896.57</v>
      </c>
      <c r="P22" s="43"/>
      <c r="Q22" s="42">
        <f>SUM(Q8:Q21)</f>
        <v>116118.2</v>
      </c>
      <c r="R22" s="10"/>
      <c r="S22" s="42">
        <f t="shared" ref="S22:T22" si="5">SUM(S8:S21)</f>
        <v>0</v>
      </c>
      <c r="T22" s="42">
        <f t="shared" si="5"/>
        <v>116118.2</v>
      </c>
      <c r="U22" s="44"/>
      <c r="V22" s="42">
        <f t="shared" ref="V22:W22" si="6">SUM(V8:V21)</f>
        <v>0</v>
      </c>
      <c r="W22" s="42">
        <f t="shared" si="6"/>
        <v>0</v>
      </c>
    </row>
    <row r="23" spans="1:23" ht="20.100000000000001" customHeight="1" x14ac:dyDescent="0.25">
      <c r="A23" s="680"/>
      <c r="B23" s="680"/>
      <c r="C23" s="680"/>
      <c r="D23" s="680"/>
      <c r="E23" s="680"/>
      <c r="F23" s="680"/>
      <c r="G23" s="680"/>
      <c r="H23" s="680"/>
      <c r="I23" s="680"/>
      <c r="J23" s="680"/>
      <c r="K23" s="680"/>
      <c r="L23" s="680"/>
      <c r="M23" s="680"/>
      <c r="N23" s="680"/>
      <c r="O23" s="680"/>
      <c r="P23" s="680"/>
      <c r="Q23" s="680"/>
      <c r="R23" s="680"/>
      <c r="S23" s="680"/>
      <c r="T23" s="680"/>
      <c r="U23" s="680"/>
      <c r="V23" s="680"/>
      <c r="W23" s="680"/>
    </row>
    <row r="24" spans="1:23" ht="20.100000000000001"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3" ht="15.95" customHeight="1" x14ac:dyDescent="0.25">
      <c r="A25" s="682" t="s">
        <v>18</v>
      </c>
      <c r="B25" s="682"/>
      <c r="C25" s="682"/>
      <c r="D25" s="682"/>
      <c r="E25" s="682"/>
      <c r="F25" s="682"/>
      <c r="G25" s="682"/>
      <c r="H25" s="682"/>
      <c r="I25" s="682"/>
      <c r="J25" s="682"/>
      <c r="K25" s="682"/>
      <c r="L25" s="682"/>
      <c r="M25" s="682"/>
      <c r="N25" s="682"/>
      <c r="O25" s="682"/>
      <c r="P25" s="682"/>
      <c r="Q25" s="682"/>
      <c r="R25" s="682"/>
      <c r="S25" s="682"/>
      <c r="T25" s="682"/>
      <c r="U25" s="682"/>
      <c r="V25" s="682"/>
      <c r="W25" s="682"/>
    </row>
    <row r="26" spans="1:23" ht="15.95" customHeight="1" x14ac:dyDescent="0.25">
      <c r="A26" s="682"/>
      <c r="B26" s="682"/>
      <c r="C26" s="682"/>
      <c r="D26" s="682"/>
      <c r="E26" s="682"/>
      <c r="F26" s="682"/>
      <c r="G26" s="682"/>
      <c r="H26" s="682"/>
      <c r="I26" s="682"/>
      <c r="J26" s="682"/>
      <c r="K26" s="682"/>
      <c r="L26" s="682"/>
      <c r="M26" s="682"/>
      <c r="N26" s="682"/>
      <c r="O26" s="682"/>
      <c r="P26" s="682"/>
      <c r="Q26" s="682"/>
      <c r="R26" s="682"/>
      <c r="S26" s="682"/>
      <c r="T26" s="682"/>
      <c r="U26" s="682"/>
      <c r="V26" s="682"/>
      <c r="W26" s="682"/>
    </row>
    <row r="27" spans="1:23" ht="15.95" customHeight="1" x14ac:dyDescent="0.25">
      <c r="A27" s="680"/>
      <c r="B27" s="680"/>
      <c r="C27" s="680"/>
      <c r="D27" s="680"/>
      <c r="E27" s="680"/>
      <c r="F27" s="680"/>
      <c r="G27" s="680"/>
      <c r="H27" s="680"/>
      <c r="I27" s="680"/>
      <c r="J27" s="680"/>
      <c r="K27" s="680"/>
      <c r="L27" s="680"/>
      <c r="M27" s="680"/>
      <c r="N27" s="680"/>
      <c r="O27" s="680"/>
      <c r="P27" s="680"/>
      <c r="Q27" s="680"/>
      <c r="R27" s="680"/>
      <c r="S27" s="680"/>
      <c r="T27" s="680"/>
      <c r="U27" s="680"/>
      <c r="V27" s="680"/>
      <c r="W27" s="680"/>
    </row>
    <row r="28" spans="1:23" ht="15.95" customHeight="1" x14ac:dyDescent="0.25">
      <c r="A28" s="683" t="s">
        <v>19</v>
      </c>
      <c r="B28" s="683"/>
      <c r="C28" s="683"/>
      <c r="D28" s="683"/>
      <c r="E28" s="683"/>
      <c r="F28" s="683"/>
      <c r="G28" s="683"/>
      <c r="H28" s="683"/>
      <c r="I28" s="683"/>
      <c r="J28" s="683"/>
      <c r="K28" s="683"/>
      <c r="L28" s="683"/>
      <c r="M28" s="683"/>
      <c r="N28" s="683"/>
      <c r="O28" s="683"/>
      <c r="P28" s="683"/>
      <c r="Q28" s="683"/>
      <c r="R28" s="683"/>
      <c r="S28" s="683"/>
      <c r="T28" s="683"/>
      <c r="U28" s="683"/>
      <c r="V28" s="683"/>
      <c r="W28" s="683"/>
    </row>
    <row r="29" spans="1:23" ht="15.95" customHeight="1" x14ac:dyDescent="0.25">
      <c r="A29" s="45"/>
      <c r="C29" s="684" t="s">
        <v>20</v>
      </c>
      <c r="D29" s="684"/>
      <c r="E29" s="684"/>
      <c r="F29" s="684"/>
      <c r="G29" s="684"/>
      <c r="H29" s="684"/>
      <c r="I29" s="684"/>
      <c r="J29" s="684"/>
      <c r="K29" s="684"/>
      <c r="L29" s="684"/>
      <c r="M29" s="684"/>
      <c r="N29" s="684"/>
      <c r="O29" s="684"/>
      <c r="P29" s="684"/>
      <c r="Q29" s="684"/>
      <c r="R29" s="684"/>
      <c r="S29" s="684"/>
      <c r="T29" s="684"/>
      <c r="U29" s="684"/>
      <c r="V29" s="684"/>
    </row>
    <row r="30" spans="1:23" ht="15.95" customHeight="1" x14ac:dyDescent="0.25">
      <c r="C30" s="685" t="s">
        <v>21</v>
      </c>
      <c r="D30" s="685"/>
      <c r="E30" s="685"/>
      <c r="F30" s="685"/>
      <c r="G30" s="685"/>
      <c r="H30" s="685"/>
      <c r="I30" s="685"/>
      <c r="J30" s="685"/>
      <c r="K30" s="685"/>
      <c r="L30" s="685"/>
      <c r="M30" s="685"/>
      <c r="N30" s="685"/>
      <c r="O30" s="685"/>
      <c r="P30" s="685"/>
      <c r="Q30" s="685"/>
      <c r="R30" s="685"/>
      <c r="S30" s="685"/>
      <c r="T30" s="685"/>
      <c r="U30" s="685"/>
      <c r="V30" s="685"/>
    </row>
    <row r="31" spans="1:23" ht="15.95" customHeight="1" x14ac:dyDescent="0.25">
      <c r="C31" s="685"/>
      <c r="D31" s="685"/>
      <c r="E31" s="685"/>
      <c r="F31" s="685"/>
      <c r="G31" s="685"/>
      <c r="H31" s="685"/>
      <c r="I31" s="685"/>
      <c r="J31" s="685"/>
      <c r="K31" s="685"/>
      <c r="L31" s="685"/>
      <c r="M31" s="685"/>
      <c r="N31" s="685"/>
      <c r="O31" s="685"/>
      <c r="P31" s="685"/>
      <c r="Q31" s="685"/>
      <c r="R31" s="685"/>
      <c r="S31" s="685"/>
      <c r="T31" s="685"/>
      <c r="U31" s="685"/>
      <c r="V31" s="685"/>
    </row>
    <row r="32" spans="1:23" ht="15.95" customHeight="1" x14ac:dyDescent="0.25">
      <c r="A32" s="680"/>
      <c r="B32" s="680"/>
      <c r="C32" s="680"/>
      <c r="D32" s="680"/>
      <c r="E32" s="680"/>
      <c r="F32" s="680"/>
      <c r="G32" s="680"/>
      <c r="H32" s="680"/>
      <c r="I32" s="680"/>
      <c r="J32" s="680"/>
      <c r="K32" s="680"/>
      <c r="L32" s="680"/>
      <c r="M32" s="680"/>
      <c r="N32" s="680"/>
      <c r="O32" s="680"/>
      <c r="P32" s="680"/>
      <c r="Q32" s="680"/>
      <c r="R32" s="680"/>
      <c r="S32" s="680"/>
      <c r="T32" s="680"/>
      <c r="U32" s="680"/>
      <c r="V32" s="680"/>
      <c r="W32" s="680"/>
    </row>
    <row r="33" spans="1:29" s="52" customFormat="1" ht="15.95" customHeight="1" x14ac:dyDescent="0.25">
      <c r="A33" s="47"/>
      <c r="B33" s="48"/>
      <c r="C33" s="49"/>
      <c r="D33" s="50"/>
      <c r="E33" s="51"/>
      <c r="G33" s="53"/>
      <c r="H33" s="54"/>
      <c r="I33" s="55"/>
      <c r="J33" s="686" t="s">
        <v>23</v>
      </c>
      <c r="K33" s="687"/>
      <c r="L33" s="687"/>
      <c r="M33" s="687"/>
      <c r="N33" s="687"/>
      <c r="O33" s="688"/>
      <c r="P33" s="56"/>
      <c r="Q33" s="57">
        <v>4000</v>
      </c>
      <c r="R33" s="58"/>
      <c r="S33" s="689"/>
      <c r="T33" s="689"/>
      <c r="U33" s="689"/>
      <c r="V33" s="689"/>
      <c r="W33" s="690"/>
      <c r="X33" s="6"/>
    </row>
    <row r="34" spans="1:29" ht="15.95" customHeight="1" x14ac:dyDescent="0.25">
      <c r="A34" s="691"/>
      <c r="B34" s="691"/>
      <c r="C34" s="691"/>
      <c r="D34" s="691"/>
      <c r="E34" s="691"/>
      <c r="F34" s="691"/>
      <c r="G34" s="691"/>
      <c r="H34" s="691"/>
      <c r="I34" s="691"/>
      <c r="J34" s="691"/>
      <c r="K34" s="691"/>
      <c r="L34" s="691"/>
      <c r="M34" s="691"/>
      <c r="N34" s="691"/>
      <c r="O34" s="691"/>
      <c r="P34" s="691"/>
      <c r="Q34" s="691"/>
      <c r="R34" s="691"/>
      <c r="S34" s="691"/>
      <c r="T34" s="691"/>
      <c r="U34" s="691"/>
      <c r="V34" s="691"/>
      <c r="W34" s="691"/>
    </row>
    <row r="35" spans="1:29" s="20" customFormat="1" ht="15.95" customHeight="1" x14ac:dyDescent="0.25">
      <c r="B35" s="59"/>
      <c r="C35" s="25"/>
      <c r="D35" s="26"/>
      <c r="E35" s="14"/>
      <c r="I35" s="434" t="s">
        <v>696</v>
      </c>
      <c r="J35" s="60" t="s">
        <v>24</v>
      </c>
      <c r="M35" s="16"/>
      <c r="P35" s="16"/>
      <c r="Q35" s="543"/>
      <c r="R35" s="18"/>
      <c r="S35" s="10"/>
      <c r="T35" s="7"/>
      <c r="U35" s="10"/>
      <c r="V35" s="10"/>
      <c r="W35" s="9"/>
      <c r="X35" s="6"/>
    </row>
    <row r="36" spans="1:29" ht="15.95" customHeight="1" x14ac:dyDescent="0.25">
      <c r="A36" s="27"/>
      <c r="B36" s="28"/>
      <c r="C36" s="49"/>
      <c r="D36" s="29"/>
      <c r="E36" s="30"/>
      <c r="H36" s="32"/>
      <c r="I36" s="103" t="s">
        <v>762</v>
      </c>
      <c r="J36" s="675" t="s">
        <v>892</v>
      </c>
      <c r="K36" s="676"/>
      <c r="L36" s="676"/>
      <c r="M36" s="676"/>
      <c r="N36" s="676"/>
      <c r="O36" s="677"/>
      <c r="Q36" s="62">
        <v>50776.72</v>
      </c>
      <c r="R36" s="63"/>
      <c r="S36" s="678" t="s">
        <v>1108</v>
      </c>
      <c r="T36" s="678"/>
      <c r="U36" s="678"/>
      <c r="V36" s="678"/>
      <c r="W36" s="679"/>
      <c r="X36" s="675" t="s">
        <v>428</v>
      </c>
      <c r="Y36" s="676"/>
      <c r="Z36" s="676"/>
      <c r="AA36" s="676"/>
      <c r="AB36" s="676"/>
      <c r="AC36" s="677"/>
    </row>
    <row r="37" spans="1:29" ht="15.95" customHeight="1" x14ac:dyDescent="0.25">
      <c r="A37" s="27"/>
      <c r="B37" s="28"/>
      <c r="C37" s="49"/>
      <c r="D37" s="29"/>
      <c r="E37" s="30"/>
      <c r="H37" s="32"/>
      <c r="I37" s="548"/>
      <c r="J37" s="675"/>
      <c r="K37" s="676"/>
      <c r="L37" s="676"/>
      <c r="M37" s="676"/>
      <c r="N37" s="676"/>
      <c r="O37" s="677"/>
      <c r="Q37" s="62">
        <v>0</v>
      </c>
      <c r="R37" s="63"/>
      <c r="S37" s="678" t="s">
        <v>1109</v>
      </c>
      <c r="T37" s="678"/>
      <c r="U37" s="678"/>
      <c r="V37" s="678"/>
      <c r="W37" s="679"/>
      <c r="X37" s="675"/>
      <c r="Y37" s="676"/>
      <c r="Z37" s="676"/>
      <c r="AA37" s="676"/>
      <c r="AB37" s="676"/>
      <c r="AC37" s="677"/>
    </row>
    <row r="38" spans="1:29" ht="15.95" customHeight="1" x14ac:dyDescent="0.25">
      <c r="A38" s="27"/>
      <c r="B38" s="28"/>
      <c r="C38" s="49"/>
      <c r="D38" s="29"/>
      <c r="E38" s="30"/>
      <c r="H38" s="32"/>
      <c r="I38" s="32"/>
      <c r="J38" s="675"/>
      <c r="K38" s="676"/>
      <c r="L38" s="676"/>
      <c r="M38" s="676"/>
      <c r="N38" s="676"/>
      <c r="O38" s="677"/>
      <c r="Q38" s="62"/>
      <c r="R38" s="63"/>
      <c r="S38" s="678"/>
      <c r="T38" s="678"/>
      <c r="U38" s="678"/>
      <c r="V38" s="678"/>
      <c r="W38" s="679"/>
    </row>
    <row r="39" spans="1:29" ht="15.95" customHeight="1" x14ac:dyDescent="0.25">
      <c r="A39" s="27"/>
      <c r="B39" s="28"/>
      <c r="C39" s="49"/>
      <c r="D39" s="29"/>
      <c r="E39" s="30"/>
      <c r="J39" s="675"/>
      <c r="K39" s="676"/>
      <c r="L39" s="676"/>
      <c r="M39" s="676"/>
      <c r="N39" s="676"/>
      <c r="O39" s="677"/>
      <c r="Q39" s="62"/>
      <c r="R39" s="63"/>
      <c r="S39" s="678"/>
      <c r="T39" s="678"/>
      <c r="U39" s="678"/>
      <c r="V39" s="678"/>
      <c r="W39" s="679"/>
    </row>
    <row r="40" spans="1:29" ht="15.95" customHeight="1" thickBot="1" x14ac:dyDescent="0.3">
      <c r="E40" s="30"/>
      <c r="J40" s="6"/>
      <c r="K40" s="6"/>
      <c r="L40" s="6"/>
      <c r="N40" s="6"/>
      <c r="O40" s="66" t="s">
        <v>25</v>
      </c>
      <c r="Q40" s="42">
        <f>SUM(Q36:Q39)</f>
        <v>50776.72</v>
      </c>
      <c r="R40" s="7" t="s">
        <v>26</v>
      </c>
    </row>
    <row r="41" spans="1:29" ht="15.95" customHeight="1" x14ac:dyDescent="0.25">
      <c r="E41" s="30"/>
    </row>
    <row r="42" spans="1:29" ht="15.95" customHeight="1" x14ac:dyDescent="0.25">
      <c r="B42" s="59"/>
      <c r="E42" s="30"/>
      <c r="I42" s="434" t="s">
        <v>696</v>
      </c>
      <c r="J42" s="60" t="s">
        <v>27</v>
      </c>
    </row>
    <row r="43" spans="1:29" ht="15.95" customHeight="1" x14ac:dyDescent="0.25">
      <c r="A43" s="27"/>
      <c r="B43" s="28"/>
      <c r="C43" s="49"/>
      <c r="D43" s="29"/>
      <c r="E43" s="30"/>
      <c r="I43" s="548" t="s">
        <v>765</v>
      </c>
      <c r="J43" s="675" t="s">
        <v>922</v>
      </c>
      <c r="K43" s="676" t="s">
        <v>63</v>
      </c>
      <c r="L43" s="676" t="s">
        <v>63</v>
      </c>
      <c r="M43" s="676" t="s">
        <v>63</v>
      </c>
      <c r="N43" s="676" t="s">
        <v>63</v>
      </c>
      <c r="O43" s="677" t="s">
        <v>63</v>
      </c>
      <c r="Q43" s="62">
        <v>9500</v>
      </c>
      <c r="R43" s="63"/>
      <c r="S43" s="678"/>
      <c r="T43" s="678"/>
      <c r="U43" s="678"/>
      <c r="V43" s="678"/>
      <c r="W43" s="679"/>
      <c r="X43" s="675" t="s">
        <v>63</v>
      </c>
      <c r="Y43" s="676" t="s">
        <v>63</v>
      </c>
      <c r="Z43" s="676" t="s">
        <v>63</v>
      </c>
      <c r="AA43" s="676" t="s">
        <v>63</v>
      </c>
      <c r="AB43" s="676" t="s">
        <v>63</v>
      </c>
      <c r="AC43" s="677" t="s">
        <v>63</v>
      </c>
    </row>
    <row r="44" spans="1:29" ht="15.95" customHeight="1" x14ac:dyDescent="0.25">
      <c r="A44" s="27"/>
      <c r="B44" s="28"/>
      <c r="C44" s="49"/>
      <c r="D44" s="29"/>
      <c r="E44" s="30"/>
      <c r="I44" s="548" t="s">
        <v>766</v>
      </c>
      <c r="J44" s="675" t="s">
        <v>923</v>
      </c>
      <c r="K44" s="676" t="s">
        <v>430</v>
      </c>
      <c r="L44" s="676" t="s">
        <v>430</v>
      </c>
      <c r="M44" s="676" t="s">
        <v>430</v>
      </c>
      <c r="N44" s="676" t="s">
        <v>430</v>
      </c>
      <c r="O44" s="677" t="s">
        <v>430</v>
      </c>
      <c r="Q44" s="62">
        <v>2800</v>
      </c>
      <c r="R44" s="63"/>
      <c r="S44" s="678"/>
      <c r="T44" s="678"/>
      <c r="U44" s="678"/>
      <c r="V44" s="678"/>
      <c r="W44" s="679"/>
      <c r="X44" s="675" t="s">
        <v>430</v>
      </c>
      <c r="Y44" s="676" t="s">
        <v>430</v>
      </c>
      <c r="Z44" s="676" t="s">
        <v>430</v>
      </c>
      <c r="AA44" s="676" t="s">
        <v>430</v>
      </c>
      <c r="AB44" s="676" t="s">
        <v>430</v>
      </c>
      <c r="AC44" s="677" t="s">
        <v>430</v>
      </c>
    </row>
    <row r="45" spans="1:29" ht="15.95" customHeight="1" x14ac:dyDescent="0.25">
      <c r="A45" s="27"/>
      <c r="B45" s="28"/>
      <c r="C45" s="49"/>
      <c r="D45" s="29"/>
      <c r="E45" s="30"/>
      <c r="H45" s="32"/>
      <c r="I45" s="548" t="s">
        <v>769</v>
      </c>
      <c r="J45" s="675" t="s">
        <v>924</v>
      </c>
      <c r="K45" s="676" t="s">
        <v>432</v>
      </c>
      <c r="L45" s="676" t="s">
        <v>432</v>
      </c>
      <c r="M45" s="676" t="s">
        <v>432</v>
      </c>
      <c r="N45" s="676" t="s">
        <v>432</v>
      </c>
      <c r="O45" s="677" t="s">
        <v>432</v>
      </c>
      <c r="Q45" s="62">
        <v>22891.48</v>
      </c>
      <c r="R45" s="63"/>
      <c r="S45" s="678" t="s">
        <v>1110</v>
      </c>
      <c r="T45" s="678"/>
      <c r="U45" s="678"/>
      <c r="V45" s="678"/>
      <c r="W45" s="679"/>
      <c r="X45" s="675" t="s">
        <v>432</v>
      </c>
      <c r="Y45" s="676" t="s">
        <v>432</v>
      </c>
      <c r="Z45" s="676" t="s">
        <v>432</v>
      </c>
      <c r="AA45" s="676" t="s">
        <v>432</v>
      </c>
      <c r="AB45" s="676" t="s">
        <v>432</v>
      </c>
      <c r="AC45" s="677" t="s">
        <v>432</v>
      </c>
    </row>
    <row r="46" spans="1:29" ht="15.95" customHeight="1" x14ac:dyDescent="0.25">
      <c r="A46" s="27"/>
      <c r="B46" s="28"/>
      <c r="C46" s="49"/>
      <c r="D46" s="29"/>
      <c r="E46" s="30"/>
      <c r="I46" s="548" t="s">
        <v>770</v>
      </c>
      <c r="J46" s="675" t="s">
        <v>925</v>
      </c>
      <c r="K46" s="676" t="s">
        <v>433</v>
      </c>
      <c r="L46" s="676" t="s">
        <v>433</v>
      </c>
      <c r="M46" s="676" t="s">
        <v>433</v>
      </c>
      <c r="N46" s="676" t="s">
        <v>433</v>
      </c>
      <c r="O46" s="677" t="s">
        <v>433</v>
      </c>
      <c r="Q46" s="62">
        <v>1000</v>
      </c>
      <c r="R46" s="63"/>
      <c r="S46" s="678"/>
      <c r="T46" s="678"/>
      <c r="U46" s="678"/>
      <c r="V46" s="678"/>
      <c r="W46" s="679"/>
      <c r="X46" s="675" t="s">
        <v>433</v>
      </c>
      <c r="Y46" s="676" t="s">
        <v>433</v>
      </c>
      <c r="Z46" s="676" t="s">
        <v>433</v>
      </c>
      <c r="AA46" s="676" t="s">
        <v>433</v>
      </c>
      <c r="AB46" s="676" t="s">
        <v>433</v>
      </c>
      <c r="AC46" s="677" t="s">
        <v>433</v>
      </c>
    </row>
    <row r="47" spans="1:29" ht="15.95" customHeight="1" x14ac:dyDescent="0.25">
      <c r="A47" s="27"/>
      <c r="B47" s="28"/>
      <c r="C47" s="49"/>
      <c r="D47" s="29"/>
      <c r="E47" s="30"/>
      <c r="H47" s="32"/>
      <c r="I47" s="548" t="s">
        <v>772</v>
      </c>
      <c r="J47" s="675" t="s">
        <v>926</v>
      </c>
      <c r="K47" s="676" t="s">
        <v>435</v>
      </c>
      <c r="L47" s="676" t="s">
        <v>435</v>
      </c>
      <c r="M47" s="676" t="s">
        <v>435</v>
      </c>
      <c r="N47" s="676" t="s">
        <v>435</v>
      </c>
      <c r="O47" s="677" t="s">
        <v>435</v>
      </c>
      <c r="Q47" s="62">
        <v>3000</v>
      </c>
      <c r="R47" s="63"/>
      <c r="S47" s="678"/>
      <c r="T47" s="678"/>
      <c r="U47" s="678"/>
      <c r="V47" s="678"/>
      <c r="W47" s="679"/>
      <c r="X47" s="675" t="s">
        <v>435</v>
      </c>
      <c r="Y47" s="676" t="s">
        <v>435</v>
      </c>
      <c r="Z47" s="676" t="s">
        <v>435</v>
      </c>
      <c r="AA47" s="676" t="s">
        <v>435</v>
      </c>
      <c r="AB47" s="676" t="s">
        <v>435</v>
      </c>
      <c r="AC47" s="677" t="s">
        <v>435</v>
      </c>
    </row>
    <row r="48" spans="1:29" ht="15.95" customHeight="1" x14ac:dyDescent="0.25">
      <c r="A48" s="27"/>
      <c r="B48" s="28"/>
      <c r="C48" s="49"/>
      <c r="D48" s="29"/>
      <c r="E48" s="30"/>
      <c r="H48" s="32"/>
      <c r="I48" s="548" t="s">
        <v>774</v>
      </c>
      <c r="J48" s="675" t="s">
        <v>890</v>
      </c>
      <c r="K48" s="676"/>
      <c r="L48" s="676"/>
      <c r="M48" s="676"/>
      <c r="N48" s="676"/>
      <c r="O48" s="677"/>
      <c r="Q48" s="62">
        <v>1000</v>
      </c>
      <c r="R48" s="63"/>
      <c r="S48" s="551"/>
      <c r="T48" s="551"/>
      <c r="U48" s="551"/>
      <c r="V48" s="551"/>
      <c r="W48" s="547"/>
      <c r="X48" s="544" t="s">
        <v>412</v>
      </c>
      <c r="Y48" s="550"/>
      <c r="Z48" s="550"/>
      <c r="AA48" s="550"/>
      <c r="AB48" s="550"/>
      <c r="AC48" s="545"/>
    </row>
    <row r="49" spans="1:29" ht="15.95" customHeight="1" x14ac:dyDescent="0.25">
      <c r="A49" s="27"/>
      <c r="B49" s="28"/>
      <c r="C49" s="49"/>
      <c r="D49" s="29"/>
      <c r="E49" s="30"/>
      <c r="H49" s="32"/>
      <c r="I49" s="548" t="s">
        <v>768</v>
      </c>
      <c r="J49" s="675" t="s">
        <v>894</v>
      </c>
      <c r="K49" s="676" t="s">
        <v>431</v>
      </c>
      <c r="L49" s="676" t="s">
        <v>431</v>
      </c>
      <c r="M49" s="676" t="s">
        <v>431</v>
      </c>
      <c r="N49" s="676" t="s">
        <v>431</v>
      </c>
      <c r="O49" s="677" t="s">
        <v>431</v>
      </c>
      <c r="Q49" s="62">
        <v>3250</v>
      </c>
      <c r="R49" s="63"/>
      <c r="S49" s="678"/>
      <c r="T49" s="678"/>
      <c r="U49" s="678"/>
      <c r="V49" s="678"/>
      <c r="W49" s="679"/>
      <c r="X49" s="675" t="s">
        <v>264</v>
      </c>
      <c r="Y49" s="676" t="s">
        <v>431</v>
      </c>
      <c r="Z49" s="676" t="s">
        <v>431</v>
      </c>
      <c r="AA49" s="676" t="s">
        <v>431</v>
      </c>
      <c r="AB49" s="676" t="s">
        <v>431</v>
      </c>
      <c r="AC49" s="677" t="s">
        <v>431</v>
      </c>
    </row>
    <row r="50" spans="1:29" ht="15.95" customHeight="1" x14ac:dyDescent="0.25">
      <c r="A50" s="27"/>
      <c r="B50" s="28"/>
      <c r="C50" s="49"/>
      <c r="D50" s="29"/>
      <c r="E50" s="30"/>
      <c r="I50" s="548" t="s">
        <v>767</v>
      </c>
      <c r="J50" s="675" t="s">
        <v>903</v>
      </c>
      <c r="K50" s="676"/>
      <c r="L50" s="676"/>
      <c r="M50" s="676"/>
      <c r="N50" s="676"/>
      <c r="O50" s="677"/>
      <c r="Q50" s="62">
        <v>3500</v>
      </c>
      <c r="R50" s="63"/>
      <c r="S50" s="678"/>
      <c r="T50" s="678"/>
      <c r="U50" s="678"/>
      <c r="V50" s="678"/>
      <c r="W50" s="679"/>
      <c r="X50" s="675" t="s">
        <v>207</v>
      </c>
      <c r="Y50" s="676"/>
      <c r="Z50" s="676"/>
      <c r="AA50" s="676"/>
      <c r="AB50" s="676"/>
      <c r="AC50" s="677"/>
    </row>
    <row r="51" spans="1:29" ht="15.95" customHeight="1" x14ac:dyDescent="0.25">
      <c r="A51" s="27"/>
      <c r="B51" s="28"/>
      <c r="C51" s="49"/>
      <c r="D51" s="29"/>
      <c r="E51" s="30"/>
      <c r="I51" s="548" t="s">
        <v>763</v>
      </c>
      <c r="J51" s="675" t="s">
        <v>921</v>
      </c>
      <c r="K51" s="676" t="s">
        <v>214</v>
      </c>
      <c r="L51" s="676" t="s">
        <v>214</v>
      </c>
      <c r="M51" s="676" t="s">
        <v>214</v>
      </c>
      <c r="N51" s="676" t="s">
        <v>214</v>
      </c>
      <c r="O51" s="677" t="s">
        <v>214</v>
      </c>
      <c r="Q51" s="62">
        <v>10000</v>
      </c>
      <c r="R51" s="63"/>
      <c r="S51" s="678"/>
      <c r="T51" s="678"/>
      <c r="U51" s="678"/>
      <c r="V51" s="678"/>
      <c r="W51" s="679"/>
      <c r="X51" s="675" t="s">
        <v>214</v>
      </c>
      <c r="Y51" s="676" t="s">
        <v>214</v>
      </c>
      <c r="Z51" s="676" t="s">
        <v>214</v>
      </c>
      <c r="AA51" s="676" t="s">
        <v>214</v>
      </c>
      <c r="AB51" s="676" t="s">
        <v>214</v>
      </c>
      <c r="AC51" s="677" t="s">
        <v>214</v>
      </c>
    </row>
    <row r="52" spans="1:29" ht="15.95" customHeight="1" x14ac:dyDescent="0.25">
      <c r="A52" s="27"/>
      <c r="B52" s="28"/>
      <c r="C52" s="49"/>
      <c r="D52" s="29"/>
      <c r="E52" s="30"/>
      <c r="I52" s="548" t="s">
        <v>764</v>
      </c>
      <c r="J52" s="675" t="s">
        <v>888</v>
      </c>
      <c r="K52" s="676" t="s">
        <v>429</v>
      </c>
      <c r="L52" s="676" t="s">
        <v>429</v>
      </c>
      <c r="M52" s="676" t="s">
        <v>429</v>
      </c>
      <c r="N52" s="676" t="s">
        <v>429</v>
      </c>
      <c r="O52" s="677" t="s">
        <v>429</v>
      </c>
      <c r="Q52" s="62">
        <v>5000</v>
      </c>
      <c r="R52" s="63"/>
      <c r="S52" s="714"/>
      <c r="T52" s="714"/>
      <c r="U52" s="714"/>
      <c r="V52" s="714"/>
      <c r="W52" s="715"/>
      <c r="X52" s="675" t="s">
        <v>429</v>
      </c>
      <c r="Y52" s="676" t="s">
        <v>429</v>
      </c>
      <c r="Z52" s="676" t="s">
        <v>429</v>
      </c>
      <c r="AA52" s="676" t="s">
        <v>429</v>
      </c>
      <c r="AB52" s="676" t="s">
        <v>429</v>
      </c>
      <c r="AC52" s="677" t="s">
        <v>429</v>
      </c>
    </row>
    <row r="53" spans="1:29" ht="15.95" customHeight="1" x14ac:dyDescent="0.25">
      <c r="A53" s="27"/>
      <c r="B53" s="28"/>
      <c r="C53" s="49"/>
      <c r="D53" s="29"/>
      <c r="E53" s="30"/>
      <c r="I53" s="548" t="s">
        <v>771</v>
      </c>
      <c r="J53" s="675" t="s">
        <v>897</v>
      </c>
      <c r="K53" s="676" t="s">
        <v>208</v>
      </c>
      <c r="L53" s="676" t="s">
        <v>208</v>
      </c>
      <c r="M53" s="676" t="s">
        <v>208</v>
      </c>
      <c r="N53" s="676" t="s">
        <v>208</v>
      </c>
      <c r="O53" s="677" t="s">
        <v>208</v>
      </c>
      <c r="Q53" s="62">
        <v>3200</v>
      </c>
      <c r="R53" s="63"/>
      <c r="S53" s="678"/>
      <c r="T53" s="678"/>
      <c r="U53" s="678"/>
      <c r="V53" s="678"/>
      <c r="W53" s="679"/>
      <c r="X53" s="675" t="s">
        <v>434</v>
      </c>
      <c r="Y53" s="676" t="s">
        <v>208</v>
      </c>
      <c r="Z53" s="676" t="s">
        <v>208</v>
      </c>
      <c r="AA53" s="676" t="s">
        <v>208</v>
      </c>
      <c r="AB53" s="676" t="s">
        <v>208</v>
      </c>
      <c r="AC53" s="677" t="s">
        <v>208</v>
      </c>
    </row>
    <row r="54" spans="1:29" ht="15.95" customHeight="1" x14ac:dyDescent="0.25">
      <c r="A54" s="27"/>
      <c r="B54" s="28"/>
      <c r="C54" s="49"/>
      <c r="D54" s="29"/>
      <c r="E54" s="30"/>
      <c r="H54" s="32"/>
      <c r="I54" s="548" t="s">
        <v>773</v>
      </c>
      <c r="J54" s="675" t="s">
        <v>927</v>
      </c>
      <c r="K54" s="676"/>
      <c r="L54" s="676"/>
      <c r="M54" s="676"/>
      <c r="N54" s="676"/>
      <c r="O54" s="677"/>
      <c r="Q54" s="62">
        <v>200</v>
      </c>
      <c r="R54" s="63"/>
      <c r="S54" s="551"/>
      <c r="T54" s="551"/>
      <c r="U54" s="551"/>
      <c r="V54" s="551"/>
      <c r="W54" s="547"/>
      <c r="X54" s="675"/>
      <c r="Y54" s="676"/>
      <c r="Z54" s="676"/>
      <c r="AA54" s="676"/>
      <c r="AB54" s="676"/>
      <c r="AC54" s="677"/>
    </row>
    <row r="55" spans="1:29" ht="15.95" customHeight="1" thickBot="1" x14ac:dyDescent="0.3">
      <c r="E55" s="30"/>
      <c r="J55" s="6"/>
      <c r="K55" s="6"/>
      <c r="L55" s="6"/>
      <c r="N55" s="6"/>
      <c r="O55" s="66" t="s">
        <v>28</v>
      </c>
      <c r="Q55" s="42">
        <f>SUM(Q43:Q54)</f>
        <v>65341.479999999996</v>
      </c>
      <c r="R55" s="7" t="s">
        <v>29</v>
      </c>
    </row>
    <row r="56" spans="1:29" ht="30" customHeight="1" x14ac:dyDescent="0.25">
      <c r="A56" s="680"/>
      <c r="B56" s="680"/>
      <c r="C56" s="680"/>
      <c r="D56" s="680"/>
      <c r="E56" s="680"/>
      <c r="F56" s="680"/>
      <c r="G56" s="680"/>
      <c r="H56" s="680"/>
      <c r="I56" s="680"/>
      <c r="J56" s="680"/>
      <c r="K56" s="680"/>
      <c r="L56" s="680"/>
      <c r="M56" s="680"/>
      <c r="N56" s="680"/>
      <c r="O56" s="680"/>
      <c r="P56" s="680"/>
      <c r="Q56" s="680"/>
      <c r="R56" s="680"/>
      <c r="S56" s="680"/>
      <c r="T56" s="680"/>
      <c r="U56" s="680"/>
      <c r="V56" s="680"/>
      <c r="W56" s="680"/>
    </row>
    <row r="57" spans="1:29" ht="15.95" customHeight="1" thickBot="1" x14ac:dyDescent="0.3">
      <c r="J57" s="6"/>
      <c r="K57" s="674" t="s">
        <v>1069</v>
      </c>
      <c r="L57" s="674"/>
      <c r="M57" s="674"/>
      <c r="N57" s="674"/>
      <c r="O57" s="674"/>
      <c r="P57" s="674"/>
      <c r="Q57" s="674"/>
      <c r="R57" s="674"/>
      <c r="S57" s="674"/>
      <c r="T57" s="674"/>
      <c r="U57" s="6"/>
      <c r="V57" s="6"/>
      <c r="W57" s="6"/>
    </row>
    <row r="58" spans="1:29" ht="15.95" customHeight="1" x14ac:dyDescent="0.25">
      <c r="J58" s="6"/>
      <c r="K58" s="6"/>
      <c r="L58" s="6"/>
      <c r="N58" s="6"/>
      <c r="O58" s="6"/>
    </row>
    <row r="59" spans="1:29" ht="15.95" customHeight="1" x14ac:dyDescent="0.25">
      <c r="J59" s="6"/>
      <c r="K59" s="6"/>
      <c r="L59" s="6"/>
      <c r="N59" s="6"/>
      <c r="O59" s="6"/>
    </row>
    <row r="60" spans="1:29" ht="17.100000000000001" customHeight="1" x14ac:dyDescent="0.25">
      <c r="J60" s="6"/>
      <c r="K60" s="6"/>
      <c r="L60" s="6"/>
      <c r="N60" s="6"/>
      <c r="O60" s="6"/>
    </row>
    <row r="61" spans="1:29" ht="17.100000000000001" customHeight="1" x14ac:dyDescent="0.25">
      <c r="A61" s="6"/>
      <c r="B61" s="6"/>
      <c r="C61" s="6"/>
      <c r="D61" s="6"/>
      <c r="G61" s="6"/>
      <c r="J61" s="6"/>
      <c r="K61" s="6"/>
      <c r="L61" s="6"/>
      <c r="N61" s="6"/>
      <c r="O61" s="6"/>
      <c r="S61" s="6"/>
      <c r="T61" s="6"/>
      <c r="U61" s="6"/>
      <c r="V61" s="6"/>
      <c r="W61" s="6"/>
    </row>
    <row r="62" spans="1:29" ht="17.100000000000001" customHeight="1" x14ac:dyDescent="0.25">
      <c r="A62" s="6"/>
      <c r="B62" s="6"/>
      <c r="C62" s="6"/>
      <c r="D62" s="6"/>
      <c r="G62" s="6"/>
      <c r="S62" s="6"/>
      <c r="T62" s="6"/>
      <c r="U62" s="6"/>
      <c r="V62" s="6"/>
      <c r="W62" s="6"/>
    </row>
    <row r="63" spans="1:29" ht="17.100000000000001" customHeight="1" x14ac:dyDescent="0.25">
      <c r="A63" s="6"/>
      <c r="B63" s="6"/>
      <c r="C63" s="6"/>
      <c r="D63" s="6"/>
      <c r="G63" s="6"/>
      <c r="S63" s="6"/>
      <c r="T63" s="6"/>
      <c r="U63" s="6"/>
      <c r="V63" s="6"/>
      <c r="W63" s="6"/>
    </row>
    <row r="64" spans="1:29" ht="17.100000000000001" customHeight="1" x14ac:dyDescent="0.25">
      <c r="A64" s="6"/>
      <c r="B64" s="6"/>
      <c r="C64" s="6"/>
      <c r="D64" s="6"/>
      <c r="G64" s="6"/>
      <c r="S64" s="6"/>
      <c r="T64" s="6"/>
      <c r="U64" s="6"/>
      <c r="V64" s="6"/>
      <c r="W64" s="6"/>
    </row>
    <row r="65" spans="1:23" ht="17.100000000000001" customHeight="1" x14ac:dyDescent="0.25">
      <c r="A65" s="6"/>
      <c r="B65" s="6"/>
      <c r="C65" s="6"/>
      <c r="D65" s="6"/>
      <c r="G65" s="6"/>
      <c r="S65" s="6"/>
      <c r="T65" s="6"/>
      <c r="U65" s="6"/>
      <c r="V65" s="6"/>
      <c r="W65" s="6"/>
    </row>
    <row r="66" spans="1:23" ht="17.100000000000001" customHeight="1" x14ac:dyDescent="0.25">
      <c r="A66" s="6"/>
      <c r="B66" s="6"/>
      <c r="C66" s="6"/>
      <c r="D66" s="6"/>
      <c r="G66" s="6"/>
      <c r="S66" s="6"/>
      <c r="T66" s="6"/>
      <c r="U66" s="6"/>
      <c r="V66" s="6"/>
      <c r="W66" s="6"/>
    </row>
    <row r="67" spans="1:23" ht="17.100000000000001" customHeight="1" x14ac:dyDescent="0.25">
      <c r="A67" s="6"/>
      <c r="B67" s="6"/>
      <c r="C67" s="6"/>
      <c r="D67" s="6"/>
      <c r="G67" s="6"/>
      <c r="S67" s="6"/>
      <c r="T67" s="6"/>
      <c r="U67" s="6"/>
      <c r="V67" s="6"/>
      <c r="W67" s="6"/>
    </row>
    <row r="68" spans="1:23" ht="17.100000000000001" customHeight="1" x14ac:dyDescent="0.25">
      <c r="A68" s="6"/>
      <c r="B68" s="6"/>
      <c r="C68" s="6"/>
      <c r="D68" s="6"/>
      <c r="G68" s="6"/>
      <c r="S68" s="6"/>
      <c r="T68" s="6"/>
      <c r="U68" s="6"/>
      <c r="V68" s="6"/>
      <c r="W68" s="6"/>
    </row>
    <row r="69" spans="1:23" ht="17.100000000000001" customHeight="1" x14ac:dyDescent="0.25">
      <c r="A69" s="6"/>
      <c r="B69" s="6"/>
      <c r="C69" s="6"/>
      <c r="D69" s="6"/>
      <c r="G69" s="6"/>
      <c r="S69" s="6"/>
      <c r="T69" s="6"/>
      <c r="U69" s="6"/>
      <c r="V69" s="6"/>
      <c r="W69" s="6"/>
    </row>
    <row r="70" spans="1:23" ht="17.100000000000001" customHeight="1" x14ac:dyDescent="0.25">
      <c r="A70" s="6"/>
      <c r="B70" s="6"/>
      <c r="C70" s="6"/>
      <c r="D70" s="6"/>
      <c r="G70" s="6"/>
      <c r="S70" s="6"/>
      <c r="T70" s="6"/>
      <c r="U70" s="6"/>
      <c r="V70" s="6"/>
      <c r="W70" s="6"/>
    </row>
    <row r="71" spans="1:23" ht="17.100000000000001" customHeight="1" x14ac:dyDescent="0.25">
      <c r="A71" s="6"/>
      <c r="B71" s="6"/>
      <c r="C71" s="6"/>
      <c r="D71" s="6"/>
      <c r="G71" s="6"/>
      <c r="S71" s="6"/>
      <c r="T71" s="6"/>
      <c r="U71" s="6"/>
      <c r="V71" s="6"/>
      <c r="W71" s="6"/>
    </row>
    <row r="72" spans="1:23" ht="17.100000000000001" customHeight="1" x14ac:dyDescent="0.25">
      <c r="A72" s="6"/>
      <c r="B72" s="6"/>
      <c r="C72" s="6"/>
      <c r="D72" s="6"/>
      <c r="G72" s="6"/>
      <c r="S72" s="6"/>
      <c r="T72" s="6"/>
      <c r="U72" s="6"/>
      <c r="V72" s="6"/>
      <c r="W72" s="6"/>
    </row>
    <row r="73" spans="1:23" ht="17.100000000000001" customHeight="1" x14ac:dyDescent="0.25">
      <c r="A73" s="6"/>
      <c r="B73" s="6"/>
      <c r="C73" s="6"/>
      <c r="D73" s="6"/>
      <c r="G73" s="6"/>
      <c r="S73" s="6"/>
      <c r="T73" s="6"/>
      <c r="U73" s="6"/>
      <c r="V73" s="6"/>
      <c r="W73" s="6"/>
    </row>
    <row r="74" spans="1:23" ht="17.100000000000001" customHeight="1" x14ac:dyDescent="0.25">
      <c r="A74" s="6"/>
      <c r="B74" s="6"/>
      <c r="C74" s="6"/>
      <c r="D74" s="6"/>
      <c r="G74" s="6"/>
      <c r="S74" s="6"/>
      <c r="T74" s="6"/>
      <c r="U74" s="6"/>
      <c r="V74" s="6"/>
      <c r="W74" s="6"/>
    </row>
    <row r="75" spans="1:23" ht="17.100000000000001" customHeight="1" x14ac:dyDescent="0.25">
      <c r="A75" s="6"/>
      <c r="B75" s="6"/>
      <c r="C75" s="6"/>
      <c r="D75" s="6"/>
      <c r="G75" s="6"/>
      <c r="S75" s="6"/>
      <c r="T75" s="6"/>
      <c r="U75" s="6"/>
      <c r="V75" s="6"/>
      <c r="W75" s="6"/>
    </row>
    <row r="76" spans="1:23" ht="17.100000000000001" customHeight="1" x14ac:dyDescent="0.25">
      <c r="A76" s="6"/>
      <c r="B76" s="6"/>
      <c r="C76" s="6"/>
      <c r="D76" s="6"/>
      <c r="G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sheetData>
  <mergeCells count="65">
    <mergeCell ref="X53:AC53"/>
    <mergeCell ref="X47:AC47"/>
    <mergeCell ref="X54:AC54"/>
    <mergeCell ref="J48:O48"/>
    <mergeCell ref="X44:AC44"/>
    <mergeCell ref="X50:AC50"/>
    <mergeCell ref="X49:AC49"/>
    <mergeCell ref="X45:AC45"/>
    <mergeCell ref="X46:AC46"/>
    <mergeCell ref="J44:O44"/>
    <mergeCell ref="S44:W44"/>
    <mergeCell ref="J50:O50"/>
    <mergeCell ref="S50:W50"/>
    <mergeCell ref="J49:O49"/>
    <mergeCell ref="S49:W49"/>
    <mergeCell ref="X36:AC36"/>
    <mergeCell ref="X37:AC37"/>
    <mergeCell ref="X51:AC51"/>
    <mergeCell ref="X52:AC52"/>
    <mergeCell ref="X43:AC43"/>
    <mergeCell ref="H1:I1"/>
    <mergeCell ref="H2:I2"/>
    <mergeCell ref="A4:D4"/>
    <mergeCell ref="A5:D5"/>
    <mergeCell ref="Q5:Q6"/>
    <mergeCell ref="A6:D6"/>
    <mergeCell ref="V3:W3"/>
    <mergeCell ref="J36:O36"/>
    <mergeCell ref="S36:W36"/>
    <mergeCell ref="A23:W23"/>
    <mergeCell ref="A24:W24"/>
    <mergeCell ref="A25:W26"/>
    <mergeCell ref="A27:W27"/>
    <mergeCell ref="A28:W28"/>
    <mergeCell ref="C29:V29"/>
    <mergeCell ref="C30:V31"/>
    <mergeCell ref="A32:W32"/>
    <mergeCell ref="J33:O33"/>
    <mergeCell ref="S33:W33"/>
    <mergeCell ref="A34:W34"/>
    <mergeCell ref="U5:U6"/>
    <mergeCell ref="T5:T6"/>
    <mergeCell ref="J43:O43"/>
    <mergeCell ref="S43:W43"/>
    <mergeCell ref="J37:O37"/>
    <mergeCell ref="S37:W37"/>
    <mergeCell ref="J39:O39"/>
    <mergeCell ref="S39:W39"/>
    <mergeCell ref="J38:O38"/>
    <mergeCell ref="S38:W38"/>
    <mergeCell ref="K57:T57"/>
    <mergeCell ref="J45:O45"/>
    <mergeCell ref="S45:W45"/>
    <mergeCell ref="J46:O46"/>
    <mergeCell ref="S46:W46"/>
    <mergeCell ref="J53:O53"/>
    <mergeCell ref="S53:W53"/>
    <mergeCell ref="J47:O47"/>
    <mergeCell ref="S47:W47"/>
    <mergeCell ref="A56:W56"/>
    <mergeCell ref="J54:O54"/>
    <mergeCell ref="J51:O51"/>
    <mergeCell ref="S51:W51"/>
    <mergeCell ref="J52:O52"/>
    <mergeCell ref="S52:W52"/>
  </mergeCells>
  <printOptions horizontalCentered="1"/>
  <pageMargins left="0.15" right="0.15" top="0.5" bottom="0.5" header="0.25" footer="0.25"/>
  <pageSetup paperSize="5" scale="56" orientation="landscape" r:id="rId1"/>
  <headerFooter>
    <oddHeader>&amp;CTOWN OF PRINCETON ~ &amp;14BUDGET WORKSHEET</oddHeader>
    <oddFooter xml:space="preserve">&amp;L&amp;D&amp;R&amp;F/&amp;A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AB82"/>
  <sheetViews>
    <sheetView workbookViewId="0">
      <pane xSplit="9" ySplit="6" topLeftCell="J7" activePane="bottomRight" state="frozen"/>
      <selection activeCell="Z8" sqref="Z8"/>
      <selection pane="topRight" activeCell="Z8" sqref="Z8"/>
      <selection pane="bottomLeft" activeCell="Z8" sqref="Z8"/>
      <selection pane="bottomRight" activeCell="S11" sqref="S11"/>
    </sheetView>
  </sheetViews>
  <sheetFormatPr defaultColWidth="9.140625" defaultRowHeight="20.100000000000001" customHeight="1" x14ac:dyDescent="0.25"/>
  <cols>
    <col min="1" max="1" width="2.7109375" style="654" customWidth="1"/>
    <col min="2" max="2" width="5.7109375" style="31" customWidth="1"/>
    <col min="3" max="3" width="6.4257812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45.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6.85546875" style="10" bestFit="1" customWidth="1"/>
    <col min="18" max="18" width="1.7109375" style="7" customWidth="1"/>
    <col min="19" max="19" width="25" style="10" bestFit="1" customWidth="1"/>
    <col min="20" max="20" width="10.7109375" style="7" customWidth="1"/>
    <col min="21" max="22" width="10.7109375" style="10" customWidth="1"/>
    <col min="23" max="23" width="54.42578125" style="9" customWidth="1"/>
    <col min="24" max="24" width="10.5703125" style="6" bestFit="1" customWidth="1"/>
    <col min="25" max="25" width="9.140625" style="6"/>
    <col min="26" max="26" width="12.5703125" style="6" bestFit="1" customWidth="1"/>
    <col min="27" max="16384" width="9.140625" style="6"/>
  </cols>
  <sheetData>
    <row r="1" spans="1:24" ht="20.100000000000001" customHeight="1" x14ac:dyDescent="0.25">
      <c r="A1" s="1" t="s">
        <v>0</v>
      </c>
      <c r="B1" s="2"/>
      <c r="C1" s="2"/>
      <c r="D1" s="2"/>
      <c r="E1" s="3"/>
      <c r="F1" s="4"/>
      <c r="G1" s="5"/>
      <c r="H1" s="696" t="s">
        <v>175</v>
      </c>
      <c r="I1" s="696"/>
    </row>
    <row r="2" spans="1:24" ht="20.100000000000001" customHeight="1" x14ac:dyDescent="0.25">
      <c r="A2" s="1" t="s">
        <v>1</v>
      </c>
      <c r="B2" s="2"/>
      <c r="C2" s="2"/>
      <c r="D2" s="2"/>
      <c r="E2" s="3"/>
      <c r="F2" s="4"/>
      <c r="G2" s="5"/>
      <c r="H2" s="693">
        <v>210</v>
      </c>
      <c r="I2" s="693"/>
    </row>
    <row r="3" spans="1:24"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4" s="20" customFormat="1" ht="15.95" customHeight="1" x14ac:dyDescent="0.25">
      <c r="A4" s="670"/>
      <c r="B4" s="670"/>
      <c r="C4" s="670"/>
      <c r="D4" s="670"/>
      <c r="E4" s="3"/>
      <c r="F4" s="648"/>
      <c r="G4" s="13"/>
      <c r="I4" s="648"/>
      <c r="J4"/>
      <c r="K4" s="109"/>
      <c r="L4" s="15" t="s">
        <v>258</v>
      </c>
      <c r="M4" s="109"/>
      <c r="N4" s="649" t="s">
        <v>278</v>
      </c>
      <c r="O4" s="15" t="s">
        <v>278</v>
      </c>
      <c r="P4" s="109"/>
      <c r="Q4" s="649" t="s">
        <v>1067</v>
      </c>
      <c r="R4" s="19"/>
      <c r="S4" s="649" t="s">
        <v>1067</v>
      </c>
      <c r="T4" s="649" t="s">
        <v>1067</v>
      </c>
      <c r="U4" s="19" t="s">
        <v>1067</v>
      </c>
      <c r="V4" s="649" t="s">
        <v>1067</v>
      </c>
      <c r="W4" s="649" t="s">
        <v>1067</v>
      </c>
    </row>
    <row r="5" spans="1:24" s="20" customFormat="1" ht="15.95" customHeight="1" x14ac:dyDescent="0.25">
      <c r="A5" s="670" t="s">
        <v>5</v>
      </c>
      <c r="B5" s="670"/>
      <c r="C5" s="670"/>
      <c r="D5" s="670"/>
      <c r="E5" s="3"/>
      <c r="F5" s="648" t="s">
        <v>6</v>
      </c>
      <c r="G5" s="13" t="s">
        <v>6</v>
      </c>
      <c r="I5" s="648" t="s">
        <v>7</v>
      </c>
      <c r="J5"/>
      <c r="K5" s="109"/>
      <c r="L5" s="15" t="s">
        <v>8</v>
      </c>
      <c r="M5" s="109"/>
      <c r="N5" s="18" t="s">
        <v>9</v>
      </c>
      <c r="O5" s="15" t="s">
        <v>8</v>
      </c>
      <c r="P5" s="109"/>
      <c r="Q5" s="671" t="s">
        <v>284</v>
      </c>
      <c r="R5" s="21"/>
      <c r="S5" s="649" t="s">
        <v>10</v>
      </c>
      <c r="T5" s="673" t="s">
        <v>285</v>
      </c>
      <c r="U5" s="672" t="s">
        <v>279</v>
      </c>
      <c r="V5" s="649" t="s">
        <v>286</v>
      </c>
      <c r="W5" s="649" t="s">
        <v>287</v>
      </c>
    </row>
    <row r="6" spans="1:24" s="20" customFormat="1" ht="15.95" customHeight="1" x14ac:dyDescent="0.25">
      <c r="A6" s="670" t="s">
        <v>11</v>
      </c>
      <c r="B6" s="670"/>
      <c r="C6" s="670"/>
      <c r="D6" s="670"/>
      <c r="E6" s="3"/>
      <c r="F6" s="648"/>
      <c r="G6" s="13" t="s">
        <v>1</v>
      </c>
      <c r="I6" s="648"/>
      <c r="J6"/>
      <c r="K6" s="109"/>
      <c r="L6" s="22">
        <v>43646</v>
      </c>
      <c r="M6" s="109"/>
      <c r="N6" s="18" t="s">
        <v>12</v>
      </c>
      <c r="O6" s="22" t="s">
        <v>1066</v>
      </c>
      <c r="P6" s="109"/>
      <c r="Q6" s="671"/>
      <c r="R6" s="21"/>
      <c r="S6" s="649" t="s">
        <v>13</v>
      </c>
      <c r="T6" s="673"/>
      <c r="U6" s="672"/>
      <c r="V6" s="649" t="s">
        <v>288</v>
      </c>
      <c r="W6" s="23" t="s">
        <v>288</v>
      </c>
    </row>
    <row r="7" spans="1:24" s="20" customFormat="1" ht="15.95" customHeight="1" x14ac:dyDescent="0.25">
      <c r="A7" s="24"/>
      <c r="B7" s="25"/>
      <c r="C7" s="25"/>
      <c r="D7" s="26"/>
      <c r="E7" s="14"/>
      <c r="J7"/>
      <c r="K7" s="109"/>
      <c r="L7" s="22"/>
      <c r="M7" s="109"/>
      <c r="N7" s="18"/>
      <c r="O7" s="22"/>
      <c r="P7" s="109"/>
      <c r="Q7" s="649"/>
      <c r="R7" s="18"/>
      <c r="S7" s="649"/>
      <c r="T7" s="18"/>
      <c r="U7" s="18"/>
      <c r="V7" s="649"/>
      <c r="W7" s="23"/>
    </row>
    <row r="8" spans="1:24" ht="15.95" customHeight="1" x14ac:dyDescent="0.25">
      <c r="A8" s="27">
        <v>1</v>
      </c>
      <c r="B8" s="28">
        <v>210</v>
      </c>
      <c r="C8" s="28">
        <v>5110</v>
      </c>
      <c r="D8" s="467">
        <v>0</v>
      </c>
      <c r="E8" s="30"/>
      <c r="F8" s="6" t="s">
        <v>173</v>
      </c>
      <c r="G8" s="31">
        <f>B8</f>
        <v>210</v>
      </c>
      <c r="H8" s="32"/>
      <c r="I8" s="32" t="s">
        <v>174</v>
      </c>
      <c r="J8"/>
      <c r="K8" s="34">
        <v>155462.81</v>
      </c>
      <c r="L8" s="33">
        <v>158213.89000000001</v>
      </c>
      <c r="M8" s="34"/>
      <c r="N8" s="7">
        <v>163994</v>
      </c>
      <c r="O8" s="33">
        <v>58792.46</v>
      </c>
      <c r="P8" s="109"/>
      <c r="Q8" s="35">
        <v>163994</v>
      </c>
      <c r="R8" s="36"/>
      <c r="S8" s="35">
        <v>1124</v>
      </c>
      <c r="T8" s="149">
        <f>S8+Q8</f>
        <v>165118</v>
      </c>
      <c r="U8" s="150">
        <f>IF(T8=0,"",(T8-N8)/N8)</f>
        <v>6.8539092893642453E-3</v>
      </c>
      <c r="V8" s="35"/>
      <c r="W8" s="35">
        <f>T8</f>
        <v>165118</v>
      </c>
    </row>
    <row r="9" spans="1:24" ht="15.95" customHeight="1" x14ac:dyDescent="0.25">
      <c r="A9" s="27">
        <v>1</v>
      </c>
      <c r="B9" s="28">
        <v>210</v>
      </c>
      <c r="C9" s="28">
        <v>5112</v>
      </c>
      <c r="D9" s="467">
        <v>0</v>
      </c>
      <c r="E9" s="30"/>
      <c r="F9" s="6" t="s">
        <v>173</v>
      </c>
      <c r="G9" s="31">
        <f t="shared" ref="G9:G21" si="0">B9</f>
        <v>210</v>
      </c>
      <c r="H9" s="32"/>
      <c r="I9" s="32" t="s">
        <v>222</v>
      </c>
      <c r="J9"/>
      <c r="K9" s="34"/>
      <c r="L9" s="33">
        <v>64421</v>
      </c>
      <c r="M9" s="34"/>
      <c r="N9" s="7">
        <v>83467</v>
      </c>
      <c r="O9" s="33">
        <v>20867</v>
      </c>
      <c r="P9" s="109"/>
      <c r="Q9" s="35">
        <v>83467</v>
      </c>
      <c r="R9" s="36"/>
      <c r="S9" s="35">
        <v>-21302</v>
      </c>
      <c r="T9" s="149">
        <f>S9+Q9</f>
        <v>62165</v>
      </c>
      <c r="U9" s="150">
        <f t="shared" ref="U9:U22" si="1">IF(T9=0,"",(T9-N9)/N9)</f>
        <v>-0.2552146357242982</v>
      </c>
      <c r="V9" s="35"/>
      <c r="W9" s="35">
        <f t="shared" ref="W9:W22" si="2">T9</f>
        <v>62165</v>
      </c>
    </row>
    <row r="10" spans="1:24" ht="15.95" customHeight="1" x14ac:dyDescent="0.25">
      <c r="A10" s="27">
        <v>1</v>
      </c>
      <c r="B10" s="28">
        <v>210</v>
      </c>
      <c r="C10" s="28">
        <v>5118</v>
      </c>
      <c r="D10" s="467">
        <v>0</v>
      </c>
      <c r="E10" s="30"/>
      <c r="F10" s="6" t="s">
        <v>173</v>
      </c>
      <c r="G10" s="31">
        <f t="shared" si="0"/>
        <v>210</v>
      </c>
      <c r="H10" s="32"/>
      <c r="I10" s="32" t="s">
        <v>1064</v>
      </c>
      <c r="J10"/>
      <c r="K10" s="34"/>
      <c r="L10" s="33">
        <v>492985.45</v>
      </c>
      <c r="M10" s="34"/>
      <c r="N10" s="7">
        <v>484296</v>
      </c>
      <c r="O10" s="33">
        <v>164958.26</v>
      </c>
      <c r="P10" s="109"/>
      <c r="Q10" s="316">
        <v>484296</v>
      </c>
      <c r="R10" s="36"/>
      <c r="S10" s="35">
        <v>31739</v>
      </c>
      <c r="T10" s="149">
        <f t="shared" ref="T10:T21" si="3">S10+Q10</f>
        <v>516035</v>
      </c>
      <c r="U10" s="150">
        <f t="shared" si="1"/>
        <v>6.553636618927268E-2</v>
      </c>
      <c r="V10" s="35"/>
      <c r="W10" s="35">
        <f t="shared" si="2"/>
        <v>516035</v>
      </c>
      <c r="X10" s="39"/>
    </row>
    <row r="11" spans="1:24" ht="15.95" customHeight="1" x14ac:dyDescent="0.25">
      <c r="A11" s="27">
        <v>1</v>
      </c>
      <c r="B11" s="28">
        <v>210</v>
      </c>
      <c r="C11" s="28">
        <v>5210</v>
      </c>
      <c r="D11" s="467">
        <v>0</v>
      </c>
      <c r="E11" s="30"/>
      <c r="F11" s="6" t="s">
        <v>173</v>
      </c>
      <c r="G11" s="31">
        <f t="shared" si="0"/>
        <v>210</v>
      </c>
      <c r="I11" s="32" t="s">
        <v>922</v>
      </c>
      <c r="J11"/>
      <c r="K11" s="34"/>
      <c r="L11" s="33">
        <v>103220</v>
      </c>
      <c r="M11" s="34"/>
      <c r="N11" s="7">
        <v>16250</v>
      </c>
      <c r="O11" s="33">
        <v>3543.76</v>
      </c>
      <c r="P11" s="109"/>
      <c r="Q11" s="35">
        <v>16250</v>
      </c>
      <c r="R11" s="36"/>
      <c r="S11" s="35"/>
      <c r="T11" s="149">
        <f t="shared" si="3"/>
        <v>16250</v>
      </c>
      <c r="U11" s="150">
        <f t="shared" si="1"/>
        <v>0</v>
      </c>
      <c r="V11" s="35"/>
      <c r="W11" s="35">
        <f t="shared" si="2"/>
        <v>16250</v>
      </c>
    </row>
    <row r="12" spans="1:24" ht="15.95" customHeight="1" x14ac:dyDescent="0.25">
      <c r="A12" s="27">
        <v>1</v>
      </c>
      <c r="B12" s="28">
        <v>210</v>
      </c>
      <c r="C12" s="28">
        <v>5242</v>
      </c>
      <c r="D12" s="467">
        <v>0</v>
      </c>
      <c r="E12" s="30"/>
      <c r="F12" s="6" t="s">
        <v>173</v>
      </c>
      <c r="G12" s="31">
        <f t="shared" si="0"/>
        <v>210</v>
      </c>
      <c r="I12" s="32" t="s">
        <v>925</v>
      </c>
      <c r="J12"/>
      <c r="K12" s="34"/>
      <c r="L12" s="33"/>
      <c r="M12" s="34"/>
      <c r="N12" s="7">
        <v>9300</v>
      </c>
      <c r="O12" s="33">
        <v>5824.62</v>
      </c>
      <c r="P12" s="109"/>
      <c r="Q12" s="641">
        <v>9300</v>
      </c>
      <c r="R12" s="156"/>
      <c r="S12" s="641"/>
      <c r="T12" s="149">
        <f t="shared" si="3"/>
        <v>9300</v>
      </c>
      <c r="U12" s="150">
        <f t="shared" si="1"/>
        <v>0</v>
      </c>
      <c r="V12" s="35"/>
      <c r="W12" s="35">
        <f t="shared" si="2"/>
        <v>9300</v>
      </c>
    </row>
    <row r="13" spans="1:24" ht="15.95" customHeight="1" x14ac:dyDescent="0.25">
      <c r="A13" s="27">
        <v>1</v>
      </c>
      <c r="B13" s="28">
        <v>210</v>
      </c>
      <c r="C13" s="28">
        <v>5244</v>
      </c>
      <c r="D13" s="467">
        <v>0</v>
      </c>
      <c r="E13" s="30"/>
      <c r="F13" s="6" t="s">
        <v>173</v>
      </c>
      <c r="G13" s="31">
        <f t="shared" si="0"/>
        <v>210</v>
      </c>
      <c r="I13" s="32" t="s">
        <v>906</v>
      </c>
      <c r="J13"/>
      <c r="K13" s="34"/>
      <c r="L13" s="33"/>
      <c r="M13" s="34"/>
      <c r="N13" s="7">
        <v>20000</v>
      </c>
      <c r="O13" s="33">
        <v>7398.1</v>
      </c>
      <c r="P13" s="109"/>
      <c r="Q13" s="641">
        <v>20000</v>
      </c>
      <c r="R13" s="156"/>
      <c r="S13" s="641">
        <v>18004</v>
      </c>
      <c r="T13" s="149">
        <f t="shared" si="3"/>
        <v>38004</v>
      </c>
      <c r="U13" s="150">
        <f t="shared" si="1"/>
        <v>0.9002</v>
      </c>
      <c r="V13" s="35"/>
      <c r="W13" s="35">
        <f t="shared" si="2"/>
        <v>38004</v>
      </c>
    </row>
    <row r="14" spans="1:24" ht="15.95" customHeight="1" x14ac:dyDescent="0.25">
      <c r="A14" s="27">
        <v>1</v>
      </c>
      <c r="B14" s="28">
        <v>210</v>
      </c>
      <c r="C14" s="28">
        <v>5308</v>
      </c>
      <c r="D14" s="467">
        <v>0</v>
      </c>
      <c r="E14" s="30"/>
      <c r="F14" s="6" t="s">
        <v>173</v>
      </c>
      <c r="G14" s="31">
        <f t="shared" si="0"/>
        <v>210</v>
      </c>
      <c r="I14" s="32" t="s">
        <v>890</v>
      </c>
      <c r="J14"/>
      <c r="K14" s="34"/>
      <c r="L14" s="33"/>
      <c r="M14" s="34"/>
      <c r="N14" s="7">
        <v>2000</v>
      </c>
      <c r="O14" s="33">
        <v>1575</v>
      </c>
      <c r="P14" s="109"/>
      <c r="Q14" s="641">
        <v>2000</v>
      </c>
      <c r="R14" s="156"/>
      <c r="S14" s="641">
        <v>20000</v>
      </c>
      <c r="T14" s="149">
        <f t="shared" si="3"/>
        <v>22000</v>
      </c>
      <c r="U14" s="150">
        <f t="shared" si="1"/>
        <v>10</v>
      </c>
      <c r="V14" s="35"/>
      <c r="W14" s="35">
        <f t="shared" si="2"/>
        <v>22000</v>
      </c>
    </row>
    <row r="15" spans="1:24" ht="15.95" customHeight="1" x14ac:dyDescent="0.25">
      <c r="A15" s="27">
        <v>1</v>
      </c>
      <c r="B15" s="28">
        <v>210</v>
      </c>
      <c r="C15" s="28">
        <v>5340</v>
      </c>
      <c r="D15" s="467">
        <v>0</v>
      </c>
      <c r="E15" s="30"/>
      <c r="F15" s="6" t="s">
        <v>173</v>
      </c>
      <c r="G15" s="31">
        <f t="shared" si="0"/>
        <v>210</v>
      </c>
      <c r="I15" s="32" t="s">
        <v>894</v>
      </c>
      <c r="J15"/>
      <c r="K15" s="34"/>
      <c r="L15" s="33"/>
      <c r="M15" s="34"/>
      <c r="N15" s="7">
        <v>7000</v>
      </c>
      <c r="O15" s="33">
        <v>3468.75</v>
      </c>
      <c r="P15" s="109"/>
      <c r="Q15" s="641">
        <v>7000</v>
      </c>
      <c r="R15" s="156"/>
      <c r="S15" s="641">
        <v>2388</v>
      </c>
      <c r="T15" s="149">
        <f t="shared" si="3"/>
        <v>9388</v>
      </c>
      <c r="U15" s="150">
        <f t="shared" si="1"/>
        <v>0.34114285714285714</v>
      </c>
      <c r="V15" s="35"/>
      <c r="W15" s="35">
        <f t="shared" si="2"/>
        <v>9388</v>
      </c>
    </row>
    <row r="16" spans="1:24" ht="15.95" customHeight="1" x14ac:dyDescent="0.25">
      <c r="A16" s="27">
        <v>1</v>
      </c>
      <c r="B16" s="28">
        <v>210</v>
      </c>
      <c r="C16" s="28">
        <v>5380</v>
      </c>
      <c r="D16" s="467">
        <v>0</v>
      </c>
      <c r="E16" s="30"/>
      <c r="F16" s="6" t="s">
        <v>173</v>
      </c>
      <c r="G16" s="31">
        <f t="shared" si="0"/>
        <v>210</v>
      </c>
      <c r="I16" s="32" t="s">
        <v>921</v>
      </c>
      <c r="J16"/>
      <c r="K16" s="34"/>
      <c r="L16" s="33"/>
      <c r="M16" s="34"/>
      <c r="N16" s="7">
        <v>9400</v>
      </c>
      <c r="O16" s="33">
        <v>0</v>
      </c>
      <c r="P16" s="109"/>
      <c r="Q16" s="641">
        <v>9400</v>
      </c>
      <c r="R16" s="156"/>
      <c r="S16" s="641"/>
      <c r="T16" s="149">
        <f t="shared" si="3"/>
        <v>9400</v>
      </c>
      <c r="U16" s="150">
        <f t="shared" si="1"/>
        <v>0</v>
      </c>
      <c r="V16" s="35"/>
      <c r="W16" s="35">
        <f t="shared" si="2"/>
        <v>9400</v>
      </c>
    </row>
    <row r="17" spans="1:27" ht="15.95" customHeight="1" x14ac:dyDescent="0.25">
      <c r="A17" s="27">
        <v>1</v>
      </c>
      <c r="B17" s="28">
        <v>210</v>
      </c>
      <c r="C17" s="28">
        <v>5420</v>
      </c>
      <c r="D17" s="467">
        <v>0</v>
      </c>
      <c r="E17" s="30"/>
      <c r="F17" s="6" t="s">
        <v>173</v>
      </c>
      <c r="G17" s="31">
        <f t="shared" si="0"/>
        <v>210</v>
      </c>
      <c r="I17" s="32" t="s">
        <v>897</v>
      </c>
      <c r="J17"/>
      <c r="K17" s="34"/>
      <c r="L17" s="33"/>
      <c r="M17" s="34"/>
      <c r="N17" s="7">
        <v>2000</v>
      </c>
      <c r="O17" s="33">
        <v>431.03</v>
      </c>
      <c r="P17" s="109"/>
      <c r="Q17" s="641">
        <v>2000</v>
      </c>
      <c r="R17" s="156"/>
      <c r="S17" s="641"/>
      <c r="T17" s="149">
        <f t="shared" si="3"/>
        <v>2000</v>
      </c>
      <c r="U17" s="150">
        <f t="shared" si="1"/>
        <v>0</v>
      </c>
      <c r="V17" s="35"/>
      <c r="W17" s="35">
        <f t="shared" si="2"/>
        <v>2000</v>
      </c>
    </row>
    <row r="18" spans="1:27" ht="15.95" customHeight="1" x14ac:dyDescent="0.25">
      <c r="A18" s="27">
        <v>1</v>
      </c>
      <c r="B18" s="28">
        <v>210</v>
      </c>
      <c r="C18" s="28">
        <v>5480</v>
      </c>
      <c r="D18" s="467">
        <v>0</v>
      </c>
      <c r="E18" s="30"/>
      <c r="F18" s="6" t="s">
        <v>173</v>
      </c>
      <c r="G18" s="31">
        <f t="shared" si="0"/>
        <v>210</v>
      </c>
      <c r="I18" s="32" t="s">
        <v>932</v>
      </c>
      <c r="J18"/>
      <c r="K18" s="34"/>
      <c r="L18" s="33"/>
      <c r="M18" s="34"/>
      <c r="N18" s="7">
        <v>10512</v>
      </c>
      <c r="O18" s="33">
        <v>4335.0600000000004</v>
      </c>
      <c r="P18" s="109"/>
      <c r="Q18" s="641">
        <v>10512</v>
      </c>
      <c r="R18" s="156"/>
      <c r="S18" s="641"/>
      <c r="T18" s="149">
        <f t="shared" si="3"/>
        <v>10512</v>
      </c>
      <c r="U18" s="150">
        <f t="shared" si="1"/>
        <v>0</v>
      </c>
      <c r="V18" s="35"/>
      <c r="W18" s="35">
        <f t="shared" si="2"/>
        <v>10512</v>
      </c>
    </row>
    <row r="19" spans="1:27" ht="15.95" customHeight="1" x14ac:dyDescent="0.25">
      <c r="A19" s="27">
        <v>1</v>
      </c>
      <c r="B19" s="28">
        <v>210</v>
      </c>
      <c r="C19" s="28">
        <v>5525</v>
      </c>
      <c r="D19" s="467">
        <v>0</v>
      </c>
      <c r="E19" s="30"/>
      <c r="F19" s="6" t="s">
        <v>173</v>
      </c>
      <c r="G19" s="31">
        <f t="shared" si="0"/>
        <v>210</v>
      </c>
      <c r="I19" s="32" t="s">
        <v>931</v>
      </c>
      <c r="J19"/>
      <c r="K19" s="34"/>
      <c r="L19" s="33"/>
      <c r="M19" s="34"/>
      <c r="N19" s="7">
        <v>7182</v>
      </c>
      <c r="O19" s="33">
        <v>4502.38</v>
      </c>
      <c r="P19" s="109"/>
      <c r="Q19" s="641">
        <v>7182</v>
      </c>
      <c r="R19" s="156"/>
      <c r="S19" s="641"/>
      <c r="T19" s="149">
        <f t="shared" si="3"/>
        <v>7182</v>
      </c>
      <c r="U19" s="150">
        <f t="shared" si="1"/>
        <v>0</v>
      </c>
      <c r="V19" s="35"/>
      <c r="W19" s="35">
        <f t="shared" si="2"/>
        <v>7182</v>
      </c>
    </row>
    <row r="20" spans="1:27" ht="15.95" customHeight="1" x14ac:dyDescent="0.25">
      <c r="A20" s="27">
        <v>1</v>
      </c>
      <c r="B20" s="28">
        <v>210</v>
      </c>
      <c r="C20" s="28">
        <v>5710</v>
      </c>
      <c r="D20" s="467">
        <v>0</v>
      </c>
      <c r="E20" s="30"/>
      <c r="F20" s="6" t="s">
        <v>173</v>
      </c>
      <c r="G20" s="31">
        <f t="shared" si="0"/>
        <v>210</v>
      </c>
      <c r="I20" s="32" t="s">
        <v>895</v>
      </c>
      <c r="J20"/>
      <c r="K20" s="34"/>
      <c r="L20" s="33"/>
      <c r="M20" s="34"/>
      <c r="N20" s="7">
        <v>1000</v>
      </c>
      <c r="O20" s="33">
        <v>499.48</v>
      </c>
      <c r="P20" s="109"/>
      <c r="Q20" s="641">
        <v>1000</v>
      </c>
      <c r="R20" s="156"/>
      <c r="S20" s="641"/>
      <c r="T20" s="149">
        <f t="shared" si="3"/>
        <v>1000</v>
      </c>
      <c r="U20" s="150">
        <f t="shared" si="1"/>
        <v>0</v>
      </c>
      <c r="V20" s="35"/>
      <c r="W20" s="35">
        <f t="shared" si="2"/>
        <v>1000</v>
      </c>
    </row>
    <row r="21" spans="1:27" ht="15.95" customHeight="1" x14ac:dyDescent="0.25">
      <c r="A21" s="27">
        <v>1</v>
      </c>
      <c r="B21" s="28">
        <v>210</v>
      </c>
      <c r="C21" s="28">
        <v>5730</v>
      </c>
      <c r="D21" s="467">
        <v>0</v>
      </c>
      <c r="E21" s="30"/>
      <c r="F21" s="6" t="s">
        <v>173</v>
      </c>
      <c r="G21" s="31">
        <f t="shared" si="0"/>
        <v>210</v>
      </c>
      <c r="I21" s="32" t="s">
        <v>886</v>
      </c>
      <c r="J21"/>
      <c r="K21" s="34"/>
      <c r="L21" s="33"/>
      <c r="M21" s="34"/>
      <c r="N21" s="7">
        <v>2500</v>
      </c>
      <c r="O21" s="33">
        <v>850</v>
      </c>
      <c r="P21" s="109"/>
      <c r="Q21" s="641">
        <v>2500</v>
      </c>
      <c r="R21" s="156"/>
      <c r="S21" s="641"/>
      <c r="T21" s="149">
        <f t="shared" si="3"/>
        <v>2500</v>
      </c>
      <c r="U21" s="150">
        <f t="shared" si="1"/>
        <v>0</v>
      </c>
      <c r="V21" s="35"/>
      <c r="W21" s="35">
        <f t="shared" si="2"/>
        <v>2500</v>
      </c>
    </row>
    <row r="22" spans="1:27" ht="15.95" customHeight="1" x14ac:dyDescent="0.25">
      <c r="A22" s="27">
        <v>1</v>
      </c>
      <c r="B22" s="28">
        <v>210</v>
      </c>
      <c r="C22" s="28"/>
      <c r="D22" s="29"/>
      <c r="E22" s="30"/>
      <c r="J22"/>
      <c r="K22" s="34"/>
      <c r="L22" s="33"/>
      <c r="M22" s="34"/>
      <c r="O22" s="33"/>
      <c r="P22" s="109"/>
      <c r="Q22" s="641"/>
      <c r="R22" s="156"/>
      <c r="S22" s="641"/>
      <c r="T22" s="149">
        <f t="shared" ref="T22" si="4">S22+Q22</f>
        <v>0</v>
      </c>
      <c r="U22" s="150" t="str">
        <f t="shared" si="1"/>
        <v/>
      </c>
      <c r="V22" s="35"/>
      <c r="W22" s="35">
        <f t="shared" si="2"/>
        <v>0</v>
      </c>
    </row>
    <row r="23" spans="1:27" s="39" customFormat="1" ht="15.95" customHeight="1" thickBot="1" x14ac:dyDescent="0.3">
      <c r="A23" s="38"/>
      <c r="B23" s="38"/>
      <c r="C23" s="38"/>
      <c r="D23" s="38"/>
      <c r="G23" s="38"/>
      <c r="I23" s="40" t="str">
        <f>H1</f>
        <v>POLICE</v>
      </c>
      <c r="J23" s="42">
        <f>SUM(J8:J11)</f>
        <v>0</v>
      </c>
      <c r="K23" s="43"/>
      <c r="L23" s="42">
        <f>SUM(L8:L22)</f>
        <v>818840.34000000008</v>
      </c>
      <c r="M23" s="43"/>
      <c r="N23" s="42">
        <f>SUM(N8:N22)</f>
        <v>818901</v>
      </c>
      <c r="O23" s="42">
        <f>SUM(O8:O22)</f>
        <v>277045.90000000002</v>
      </c>
      <c r="P23" s="43"/>
      <c r="Q23" s="42">
        <f>SUM(Q8:Q22)</f>
        <v>818901</v>
      </c>
      <c r="R23" s="10"/>
      <c r="S23" s="42">
        <f t="shared" ref="S23:T23" si="5">SUM(S8:S22)</f>
        <v>51953</v>
      </c>
      <c r="T23" s="42">
        <f t="shared" si="5"/>
        <v>870854</v>
      </c>
      <c r="U23" s="44"/>
      <c r="V23" s="42">
        <f t="shared" ref="V23:W23" si="6">SUM(V8:V22)</f>
        <v>0</v>
      </c>
      <c r="W23" s="42">
        <f t="shared" si="6"/>
        <v>870854</v>
      </c>
    </row>
    <row r="24" spans="1:27" ht="20.100000000000001"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7" ht="20.100000000000001" customHeight="1" x14ac:dyDescent="0.25">
      <c r="A25" s="680"/>
      <c r="B25" s="680"/>
      <c r="C25" s="680"/>
      <c r="D25" s="680"/>
      <c r="E25" s="680"/>
      <c r="F25" s="680"/>
      <c r="G25" s="680"/>
      <c r="H25" s="680"/>
      <c r="I25" s="680"/>
      <c r="J25" s="680"/>
      <c r="K25" s="680"/>
      <c r="L25" s="680"/>
      <c r="M25" s="680"/>
      <c r="N25" s="680"/>
      <c r="O25" s="680"/>
      <c r="P25" s="680"/>
      <c r="Q25" s="680"/>
      <c r="R25" s="680"/>
      <c r="S25" s="680"/>
      <c r="T25" s="680"/>
      <c r="U25" s="680"/>
      <c r="V25" s="680"/>
      <c r="W25" s="680"/>
    </row>
    <row r="26" spans="1:27" ht="15.95" customHeight="1" x14ac:dyDescent="0.25">
      <c r="A26" s="682" t="s">
        <v>18</v>
      </c>
      <c r="B26" s="682"/>
      <c r="C26" s="682"/>
      <c r="D26" s="682"/>
      <c r="E26" s="682"/>
      <c r="F26" s="682"/>
      <c r="G26" s="682"/>
      <c r="H26" s="682"/>
      <c r="I26" s="682"/>
      <c r="J26" s="682"/>
      <c r="K26" s="682"/>
      <c r="L26" s="682"/>
      <c r="M26" s="682"/>
      <c r="N26" s="682"/>
      <c r="O26" s="682"/>
      <c r="P26" s="682"/>
      <c r="Q26" s="682"/>
      <c r="R26" s="682"/>
      <c r="S26" s="682"/>
      <c r="T26" s="682"/>
      <c r="U26" s="682"/>
      <c r="V26" s="682"/>
      <c r="W26" s="682"/>
    </row>
    <row r="27" spans="1:27" ht="15.95" customHeight="1" x14ac:dyDescent="0.25">
      <c r="A27" s="682"/>
      <c r="B27" s="682"/>
      <c r="C27" s="682"/>
      <c r="D27" s="682"/>
      <c r="E27" s="682"/>
      <c r="F27" s="682"/>
      <c r="G27" s="682"/>
      <c r="H27" s="682"/>
      <c r="I27" s="682"/>
      <c r="J27" s="682"/>
      <c r="K27" s="682"/>
      <c r="L27" s="682"/>
      <c r="M27" s="682"/>
      <c r="N27" s="682"/>
      <c r="O27" s="682"/>
      <c r="P27" s="682"/>
      <c r="Q27" s="682"/>
      <c r="R27" s="682"/>
      <c r="S27" s="682"/>
      <c r="T27" s="682"/>
      <c r="U27" s="682"/>
      <c r="V27" s="682"/>
      <c r="W27" s="682"/>
    </row>
    <row r="28" spans="1:27" ht="15.95" customHeight="1" x14ac:dyDescent="0.25">
      <c r="A28" s="680"/>
      <c r="B28" s="680"/>
      <c r="C28" s="680"/>
      <c r="D28" s="680"/>
      <c r="E28" s="680"/>
      <c r="F28" s="680"/>
      <c r="G28" s="680"/>
      <c r="H28" s="680"/>
      <c r="I28" s="680"/>
      <c r="J28" s="680"/>
      <c r="K28" s="680"/>
      <c r="L28" s="680"/>
      <c r="M28" s="680"/>
      <c r="N28" s="680"/>
      <c r="O28" s="680"/>
      <c r="P28" s="680"/>
      <c r="Q28" s="680"/>
      <c r="R28" s="680"/>
      <c r="S28" s="680"/>
      <c r="T28" s="680"/>
      <c r="U28" s="680"/>
      <c r="V28" s="680"/>
      <c r="W28" s="680"/>
      <c r="Y28" s="6" t="s">
        <v>307</v>
      </c>
      <c r="Z28" s="140">
        <f>108499-105331</f>
        <v>3168</v>
      </c>
      <c r="AA28" s="6" t="s">
        <v>308</v>
      </c>
    </row>
    <row r="29" spans="1:27" ht="15.95" customHeight="1" x14ac:dyDescent="0.25">
      <c r="A29" s="683" t="s">
        <v>19</v>
      </c>
      <c r="B29" s="683"/>
      <c r="C29" s="683"/>
      <c r="D29" s="683"/>
      <c r="E29" s="683"/>
      <c r="F29" s="683"/>
      <c r="G29" s="683"/>
      <c r="H29" s="683"/>
      <c r="I29" s="683"/>
      <c r="J29" s="683"/>
      <c r="K29" s="683"/>
      <c r="L29" s="683"/>
      <c r="M29" s="683"/>
      <c r="N29" s="683"/>
      <c r="O29" s="683"/>
      <c r="P29" s="683"/>
      <c r="Q29" s="683"/>
      <c r="R29" s="683"/>
      <c r="S29" s="683"/>
      <c r="T29" s="683"/>
      <c r="U29" s="683"/>
      <c r="V29" s="683"/>
      <c r="W29" s="683"/>
      <c r="Z29" s="6">
        <f>Z28/105331</f>
        <v>3.0076615621232115E-2</v>
      </c>
      <c r="AA29" s="6" t="s">
        <v>309</v>
      </c>
    </row>
    <row r="30" spans="1:27" ht="15.95" customHeight="1" x14ac:dyDescent="0.25">
      <c r="A30" s="45"/>
      <c r="C30" s="684" t="s">
        <v>20</v>
      </c>
      <c r="D30" s="684"/>
      <c r="E30" s="684"/>
      <c r="F30" s="684"/>
      <c r="G30" s="684"/>
      <c r="H30" s="684"/>
      <c r="I30" s="684"/>
      <c r="J30" s="684"/>
      <c r="K30" s="684"/>
      <c r="L30" s="684"/>
      <c r="M30" s="684"/>
      <c r="N30" s="684"/>
      <c r="O30" s="684"/>
      <c r="P30" s="684"/>
      <c r="Q30" s="684"/>
      <c r="R30" s="684"/>
      <c r="S30" s="684"/>
      <c r="T30" s="684"/>
      <c r="U30" s="684"/>
      <c r="V30" s="684"/>
      <c r="Z30" s="6">
        <f>Z29+1</f>
        <v>1.0300766156212322</v>
      </c>
      <c r="AA30" s="6" t="s">
        <v>310</v>
      </c>
    </row>
    <row r="31" spans="1:27" ht="15.95" customHeight="1" x14ac:dyDescent="0.25">
      <c r="C31" s="685" t="s">
        <v>21</v>
      </c>
      <c r="D31" s="685"/>
      <c r="E31" s="685"/>
      <c r="F31" s="685"/>
      <c r="G31" s="685"/>
      <c r="H31" s="685"/>
      <c r="I31" s="685"/>
      <c r="J31" s="685"/>
      <c r="K31" s="685"/>
      <c r="L31" s="685"/>
      <c r="M31" s="685"/>
      <c r="N31" s="685"/>
      <c r="O31" s="685"/>
      <c r="P31" s="685"/>
      <c r="Q31" s="685"/>
      <c r="R31" s="685"/>
      <c r="S31" s="685"/>
      <c r="T31" s="685"/>
      <c r="U31" s="685"/>
      <c r="V31" s="685"/>
      <c r="Z31" s="140">
        <f>105331*Z30</f>
        <v>108499.00000000001</v>
      </c>
      <c r="AA31" s="6" t="s">
        <v>311</v>
      </c>
    </row>
    <row r="32" spans="1:27" ht="15.95" customHeight="1" x14ac:dyDescent="0.25">
      <c r="C32" s="685"/>
      <c r="D32" s="685"/>
      <c r="E32" s="685"/>
      <c r="F32" s="685"/>
      <c r="G32" s="685"/>
      <c r="H32" s="685"/>
      <c r="I32" s="685"/>
      <c r="J32" s="685"/>
      <c r="K32" s="685"/>
      <c r="L32" s="685"/>
      <c r="M32" s="685"/>
      <c r="N32" s="685"/>
      <c r="O32" s="685"/>
      <c r="P32" s="685"/>
      <c r="Q32" s="685"/>
      <c r="R32" s="685"/>
      <c r="S32" s="685"/>
      <c r="T32" s="685"/>
      <c r="U32" s="685"/>
      <c r="V32" s="685"/>
    </row>
    <row r="33" spans="1:28" ht="15.95" customHeight="1" x14ac:dyDescent="0.25">
      <c r="A33" s="680"/>
      <c r="B33" s="680"/>
      <c r="C33" s="680"/>
      <c r="D33" s="680"/>
      <c r="E33" s="680"/>
      <c r="F33" s="680"/>
      <c r="G33" s="680"/>
      <c r="H33" s="680"/>
      <c r="I33" s="680"/>
      <c r="J33" s="680"/>
      <c r="K33" s="680"/>
      <c r="L33" s="680"/>
      <c r="M33" s="680"/>
      <c r="N33" s="680"/>
      <c r="O33" s="680"/>
      <c r="P33" s="680"/>
      <c r="Q33" s="680"/>
      <c r="R33" s="680"/>
      <c r="S33" s="680"/>
      <c r="T33" s="680"/>
      <c r="U33" s="680"/>
      <c r="V33" s="680"/>
      <c r="W33" s="680"/>
    </row>
    <row r="34" spans="1:28" s="52" customFormat="1" ht="15.95" customHeight="1" x14ac:dyDescent="0.25">
      <c r="A34" s="47"/>
      <c r="B34" s="48"/>
      <c r="C34" s="49"/>
      <c r="D34" s="50"/>
      <c r="E34" s="51"/>
      <c r="G34" s="53"/>
      <c r="H34" s="54"/>
      <c r="I34" s="55"/>
      <c r="J34" s="686" t="s">
        <v>23</v>
      </c>
      <c r="K34" s="718"/>
      <c r="L34" s="718"/>
      <c r="M34" s="718"/>
      <c r="N34" s="718"/>
      <c r="O34" s="688"/>
      <c r="P34" s="56"/>
      <c r="Q34" s="57">
        <v>4000</v>
      </c>
      <c r="R34" s="58"/>
      <c r="S34" s="719"/>
      <c r="T34" s="719"/>
      <c r="U34" s="719"/>
      <c r="V34" s="719"/>
      <c r="W34" s="690"/>
      <c r="X34" s="6"/>
      <c r="Y34" s="52" t="s">
        <v>312</v>
      </c>
      <c r="Z34" s="52" t="s">
        <v>3</v>
      </c>
      <c r="AA34" s="52" t="s">
        <v>4</v>
      </c>
      <c r="AB34" s="52" t="s">
        <v>309</v>
      </c>
    </row>
    <row r="35" spans="1:28" ht="15.95" customHeight="1" x14ac:dyDescent="0.25">
      <c r="A35" s="691"/>
      <c r="B35" s="691"/>
      <c r="C35" s="691"/>
      <c r="D35" s="691"/>
      <c r="E35" s="691"/>
      <c r="F35" s="691"/>
      <c r="G35" s="691"/>
      <c r="H35" s="691"/>
      <c r="I35" s="691"/>
      <c r="J35" s="691"/>
      <c r="K35" s="691"/>
      <c r="L35" s="691"/>
      <c r="M35" s="691"/>
      <c r="N35" s="691"/>
      <c r="O35" s="691"/>
      <c r="P35" s="691"/>
      <c r="Q35" s="691"/>
      <c r="R35" s="691"/>
      <c r="S35" s="691"/>
      <c r="T35" s="691"/>
      <c r="U35" s="691"/>
      <c r="V35" s="691"/>
      <c r="W35" s="691"/>
      <c r="Y35" s="6" t="s">
        <v>313</v>
      </c>
      <c r="Z35" s="141">
        <v>20.149999999999999</v>
      </c>
      <c r="AA35" s="141">
        <v>20.55</v>
      </c>
      <c r="AB35" s="142">
        <f>(AA35-Z35)/Z35</f>
        <v>1.9851116625310281E-2</v>
      </c>
    </row>
    <row r="36" spans="1:28" s="20" customFormat="1" ht="15.95" customHeight="1" x14ac:dyDescent="0.25">
      <c r="B36" s="59"/>
      <c r="C36" s="25"/>
      <c r="D36" s="26"/>
      <c r="E36" s="14"/>
      <c r="J36" s="60" t="s">
        <v>24</v>
      </c>
      <c r="M36" s="16"/>
      <c r="P36" s="16"/>
      <c r="Q36" s="649"/>
      <c r="R36" s="18"/>
      <c r="S36" s="10"/>
      <c r="T36" s="7"/>
      <c r="U36" s="10"/>
      <c r="V36" s="10"/>
      <c r="W36" s="9"/>
      <c r="X36" s="6"/>
      <c r="Y36" s="5" t="s">
        <v>314</v>
      </c>
      <c r="Z36" s="141">
        <v>21.6</v>
      </c>
      <c r="AA36" s="141">
        <v>22.03</v>
      </c>
      <c r="AB36" s="142">
        <f t="shared" ref="AB36:AB39" si="7">(AA36-Z36)/Z36</f>
        <v>1.9907407407407395E-2</v>
      </c>
    </row>
    <row r="37" spans="1:28" ht="15.95" customHeight="1" x14ac:dyDescent="0.25">
      <c r="A37" s="27"/>
      <c r="B37" s="28"/>
      <c r="C37" s="49"/>
      <c r="D37" s="29"/>
      <c r="E37" s="30"/>
      <c r="H37" s="32"/>
      <c r="I37" s="61"/>
      <c r="J37" s="675" t="s">
        <v>223</v>
      </c>
      <c r="K37" s="716"/>
      <c r="L37" s="716"/>
      <c r="M37" s="716"/>
      <c r="N37" s="716"/>
      <c r="O37" s="677"/>
      <c r="Q37" s="62">
        <v>13944</v>
      </c>
      <c r="R37" s="63"/>
      <c r="S37" s="717"/>
      <c r="T37" s="717"/>
      <c r="U37" s="717"/>
      <c r="V37" s="717"/>
      <c r="W37" s="679"/>
      <c r="Y37" s="6" t="s">
        <v>315</v>
      </c>
      <c r="Z37" s="141">
        <v>23.02</v>
      </c>
      <c r="AA37" s="141">
        <v>23.48</v>
      </c>
      <c r="AB37" s="142">
        <f t="shared" si="7"/>
        <v>1.9982623805386658E-2</v>
      </c>
    </row>
    <row r="38" spans="1:28" ht="15.95" customHeight="1" x14ac:dyDescent="0.25">
      <c r="A38" s="27"/>
      <c r="B38" s="28"/>
      <c r="C38" s="49"/>
      <c r="D38" s="29"/>
      <c r="E38" s="30"/>
      <c r="H38" s="32"/>
      <c r="I38" s="32"/>
      <c r="J38" s="675" t="s">
        <v>224</v>
      </c>
      <c r="K38" s="716"/>
      <c r="L38" s="716"/>
      <c r="M38" s="716"/>
      <c r="N38" s="716"/>
      <c r="O38" s="677"/>
      <c r="Q38" s="62">
        <v>182082</v>
      </c>
      <c r="R38" s="63"/>
      <c r="S38" s="717"/>
      <c r="T38" s="717"/>
      <c r="U38" s="717"/>
      <c r="V38" s="717"/>
      <c r="W38" s="679"/>
      <c r="Y38" s="5" t="s">
        <v>316</v>
      </c>
      <c r="Z38" s="141">
        <v>26</v>
      </c>
      <c r="AA38" s="141">
        <v>26.52</v>
      </c>
      <c r="AB38" s="142">
        <f t="shared" si="7"/>
        <v>1.9999999999999983E-2</v>
      </c>
    </row>
    <row r="39" spans="1:28" ht="15.95" customHeight="1" x14ac:dyDescent="0.25">
      <c r="A39" s="27"/>
      <c r="B39" s="28"/>
      <c r="C39" s="49"/>
      <c r="D39" s="29"/>
      <c r="E39" s="30"/>
      <c r="H39" s="32"/>
      <c r="I39" s="32"/>
      <c r="J39" s="650" t="s">
        <v>225</v>
      </c>
      <c r="K39" s="657"/>
      <c r="L39" s="657"/>
      <c r="M39" s="657"/>
      <c r="N39" s="657"/>
      <c r="O39" s="651"/>
      <c r="Q39" s="62">
        <v>223017</v>
      </c>
      <c r="R39" s="63"/>
      <c r="S39" s="658"/>
      <c r="T39" s="658"/>
      <c r="U39" s="658"/>
      <c r="V39" s="658"/>
      <c r="W39" s="652"/>
      <c r="Y39" s="6" t="s">
        <v>317</v>
      </c>
      <c r="Z39" s="141">
        <v>31.62</v>
      </c>
      <c r="AA39" s="141">
        <v>32.25</v>
      </c>
      <c r="AB39" s="142">
        <f t="shared" si="7"/>
        <v>1.9924098671726724E-2</v>
      </c>
    </row>
    <row r="40" spans="1:28" ht="15.95" customHeight="1" x14ac:dyDescent="0.25">
      <c r="A40" s="27"/>
      <c r="B40" s="28"/>
      <c r="C40" s="49"/>
      <c r="D40" s="29"/>
      <c r="E40" s="30"/>
      <c r="H40" s="32"/>
      <c r="I40" s="32"/>
      <c r="J40" s="675" t="s">
        <v>226</v>
      </c>
      <c r="K40" s="716"/>
      <c r="L40" s="716"/>
      <c r="M40" s="716"/>
      <c r="N40" s="716"/>
      <c r="O40" s="677"/>
      <c r="Q40" s="62">
        <v>36000</v>
      </c>
      <c r="R40" s="63"/>
      <c r="S40" s="717"/>
      <c r="T40" s="717"/>
      <c r="U40" s="717"/>
      <c r="V40" s="717"/>
      <c r="W40" s="679"/>
      <c r="Y40" s="6" t="s">
        <v>318</v>
      </c>
    </row>
    <row r="41" spans="1:28" ht="15.95" customHeight="1" x14ac:dyDescent="0.25">
      <c r="A41" s="27"/>
      <c r="B41" s="28"/>
      <c r="C41" s="49"/>
      <c r="D41" s="29"/>
      <c r="E41" s="30"/>
      <c r="H41" s="32"/>
      <c r="I41" s="32"/>
      <c r="J41" s="675" t="s">
        <v>227</v>
      </c>
      <c r="K41" s="716"/>
      <c r="L41" s="716"/>
      <c r="M41" s="716"/>
      <c r="N41" s="716"/>
      <c r="O41" s="677"/>
      <c r="Q41" s="62">
        <v>21881</v>
      </c>
      <c r="R41" s="63"/>
      <c r="S41" s="717" t="s">
        <v>1076</v>
      </c>
      <c r="T41" s="717"/>
      <c r="U41" s="717"/>
      <c r="V41" s="717"/>
      <c r="W41" s="679"/>
    </row>
    <row r="42" spans="1:28" ht="15.95" customHeight="1" x14ac:dyDescent="0.25">
      <c r="A42" s="27"/>
      <c r="B42" s="28"/>
      <c r="C42" s="49"/>
      <c r="D42" s="29"/>
      <c r="E42" s="30"/>
      <c r="J42" s="675" t="s">
        <v>228</v>
      </c>
      <c r="K42" s="716"/>
      <c r="L42" s="716"/>
      <c r="M42" s="716"/>
      <c r="N42" s="716"/>
      <c r="O42" s="677"/>
      <c r="Q42" s="62">
        <v>39111</v>
      </c>
      <c r="R42" s="63"/>
      <c r="S42" s="717"/>
      <c r="T42" s="717"/>
      <c r="U42" s="717"/>
      <c r="V42" s="717"/>
      <c r="W42" s="679"/>
    </row>
    <row r="43" spans="1:28" ht="15.95" customHeight="1" x14ac:dyDescent="0.25">
      <c r="E43" s="30"/>
      <c r="J43" s="675" t="s">
        <v>229</v>
      </c>
      <c r="K43" s="716"/>
      <c r="L43" s="716"/>
      <c r="M43" s="716"/>
      <c r="N43" s="716"/>
      <c r="O43" s="677"/>
      <c r="Q43" s="62">
        <v>157430</v>
      </c>
      <c r="R43" s="63"/>
      <c r="S43" s="717"/>
      <c r="T43" s="717"/>
      <c r="U43" s="717"/>
      <c r="V43" s="717"/>
      <c r="W43" s="679"/>
    </row>
    <row r="44" spans="1:28" ht="15.95" customHeight="1" x14ac:dyDescent="0.25">
      <c r="E44" s="30"/>
      <c r="J44" s="675" t="s">
        <v>230</v>
      </c>
      <c r="K44" s="716"/>
      <c r="L44" s="716"/>
      <c r="M44" s="716"/>
      <c r="N44" s="716"/>
      <c r="O44" s="677"/>
      <c r="Q44" s="642">
        <v>5688</v>
      </c>
      <c r="R44" s="63"/>
      <c r="S44" s="717"/>
      <c r="T44" s="717"/>
      <c r="U44" s="717"/>
      <c r="V44" s="717"/>
      <c r="W44" s="679"/>
    </row>
    <row r="45" spans="1:28" ht="15.95" customHeight="1" x14ac:dyDescent="0.25">
      <c r="B45" s="59"/>
      <c r="E45" s="30"/>
      <c r="J45" s="650" t="s">
        <v>231</v>
      </c>
      <c r="K45" s="657"/>
      <c r="L45" s="657"/>
      <c r="M45" s="657"/>
      <c r="N45" s="657"/>
      <c r="O45" s="651"/>
      <c r="P45" s="643"/>
      <c r="Q45" s="62">
        <v>2000</v>
      </c>
      <c r="R45" s="114"/>
      <c r="S45" s="658"/>
      <c r="T45" s="658"/>
      <c r="U45" s="658"/>
      <c r="V45" s="658"/>
      <c r="W45" s="652"/>
    </row>
    <row r="46" spans="1:28" ht="15.95" customHeight="1" thickBot="1" x14ac:dyDescent="0.3">
      <c r="E46" s="30"/>
      <c r="J46" s="6"/>
      <c r="K46" s="6"/>
      <c r="L46" s="6"/>
      <c r="N46" s="6"/>
      <c r="O46" s="66" t="s">
        <v>25</v>
      </c>
      <c r="Q46" s="115">
        <f>SUM(Q37:Q45)</f>
        <v>681153</v>
      </c>
      <c r="R46" s="7" t="s">
        <v>26</v>
      </c>
    </row>
    <row r="47" spans="1:28" ht="15.95" customHeight="1" x14ac:dyDescent="0.25">
      <c r="E47" s="30"/>
      <c r="J47" s="6"/>
      <c r="K47" s="6"/>
      <c r="L47" s="6"/>
      <c r="N47" s="6"/>
      <c r="O47" s="66"/>
    </row>
    <row r="48" spans="1:28" ht="15.95" customHeight="1" x14ac:dyDescent="0.25">
      <c r="E48" s="30"/>
      <c r="I48" s="434" t="s">
        <v>696</v>
      </c>
      <c r="J48" s="6"/>
      <c r="K48" s="6"/>
      <c r="L48" s="6"/>
      <c r="N48" s="6"/>
      <c r="O48" s="66" t="s">
        <v>25</v>
      </c>
    </row>
    <row r="49" spans="1:24" ht="15.95" customHeight="1" x14ac:dyDescent="0.25">
      <c r="E49" s="30"/>
      <c r="I49" s="68" t="s">
        <v>779</v>
      </c>
      <c r="J49" s="657" t="s">
        <v>928</v>
      </c>
      <c r="K49" s="657"/>
      <c r="L49" s="657"/>
      <c r="M49" s="657"/>
      <c r="N49" s="657"/>
      <c r="O49" s="651"/>
      <c r="P49" s="651"/>
      <c r="Q49" s="655">
        <v>165118</v>
      </c>
      <c r="R49" s="436"/>
      <c r="S49" s="650" t="s">
        <v>775</v>
      </c>
      <c r="T49" s="436"/>
      <c r="U49" s="436"/>
      <c r="V49" s="436"/>
      <c r="W49" s="436"/>
    </row>
    <row r="50" spans="1:24" ht="15.95" customHeight="1" x14ac:dyDescent="0.25">
      <c r="E50" s="30"/>
      <c r="I50" s="68" t="s">
        <v>780</v>
      </c>
      <c r="J50" s="657" t="s">
        <v>929</v>
      </c>
      <c r="K50" s="657"/>
      <c r="L50" s="657"/>
      <c r="M50" s="657"/>
      <c r="N50" s="657"/>
      <c r="O50" s="651"/>
      <c r="P50" s="651"/>
      <c r="Q50" s="655">
        <v>62165</v>
      </c>
      <c r="R50" s="436"/>
      <c r="S50" s="650" t="s">
        <v>776</v>
      </c>
      <c r="T50" s="436"/>
      <c r="U50" s="436"/>
      <c r="V50" s="436"/>
      <c r="W50" s="436"/>
    </row>
    <row r="51" spans="1:24" ht="15.95" customHeight="1" x14ac:dyDescent="0.25">
      <c r="E51" s="30"/>
      <c r="I51" s="653" t="s">
        <v>781</v>
      </c>
      <c r="J51" s="657" t="s">
        <v>930</v>
      </c>
      <c r="K51" s="657"/>
      <c r="L51" s="657"/>
      <c r="M51" s="657"/>
      <c r="N51" s="657"/>
      <c r="O51" s="651"/>
      <c r="P51" s="651"/>
      <c r="Q51" s="655">
        <v>516035</v>
      </c>
      <c r="R51" s="436"/>
      <c r="S51" s="650" t="s">
        <v>777</v>
      </c>
      <c r="T51" s="436"/>
      <c r="U51" s="436"/>
      <c r="V51" s="436"/>
      <c r="W51" s="436"/>
    </row>
    <row r="52" spans="1:24" ht="15.95" customHeight="1" thickBot="1" x14ac:dyDescent="0.3">
      <c r="E52" s="30"/>
      <c r="I52" s="68"/>
      <c r="J52" s="6"/>
      <c r="K52" s="6"/>
      <c r="L52" s="6"/>
      <c r="N52" s="6"/>
      <c r="O52" s="66"/>
      <c r="Q52" s="437">
        <f>SUM(Q49:Q51)</f>
        <v>743318</v>
      </c>
      <c r="S52" s="10" t="s">
        <v>778</v>
      </c>
    </row>
    <row r="53" spans="1:24" ht="17.100000000000001" customHeight="1" thickTop="1" x14ac:dyDescent="0.25">
      <c r="I53" s="68"/>
      <c r="J53" s="116"/>
      <c r="K53" s="117"/>
      <c r="L53" s="116"/>
      <c r="M53" s="117"/>
      <c r="N53" s="116"/>
    </row>
    <row r="54" spans="1:24" ht="17.100000000000001" customHeight="1" x14ac:dyDescent="0.25">
      <c r="B54" s="59"/>
      <c r="E54" s="30"/>
      <c r="I54" s="434" t="s">
        <v>696</v>
      </c>
      <c r="J54" s="60" t="s">
        <v>27</v>
      </c>
      <c r="N54" s="118"/>
    </row>
    <row r="55" spans="1:24" s="10" customFormat="1" ht="17.100000000000001" customHeight="1" x14ac:dyDescent="0.25">
      <c r="A55" s="27"/>
      <c r="B55" s="28"/>
      <c r="C55" s="49"/>
      <c r="D55" s="29"/>
      <c r="E55" s="30"/>
      <c r="F55" s="6"/>
      <c r="G55" s="31"/>
      <c r="H55" s="6"/>
      <c r="I55" s="653" t="s">
        <v>783</v>
      </c>
      <c r="J55" s="650" t="s">
        <v>922</v>
      </c>
      <c r="K55" s="657"/>
      <c r="L55" s="657"/>
      <c r="M55" s="657"/>
      <c r="N55" s="657"/>
      <c r="O55" s="651"/>
      <c r="P55" s="8"/>
      <c r="Q55" s="62">
        <v>16250</v>
      </c>
      <c r="R55" s="63"/>
      <c r="S55" s="650" t="s">
        <v>63</v>
      </c>
      <c r="T55" s="657"/>
      <c r="U55" s="657"/>
      <c r="V55" s="658"/>
      <c r="W55" s="652"/>
      <c r="X55" s="6"/>
    </row>
    <row r="56" spans="1:24" s="10" customFormat="1" ht="17.100000000000001" customHeight="1" x14ac:dyDescent="0.25">
      <c r="A56" s="27"/>
      <c r="B56" s="28"/>
      <c r="C56" s="49"/>
      <c r="D56" s="29"/>
      <c r="E56" s="30"/>
      <c r="F56" s="6"/>
      <c r="G56" s="31"/>
      <c r="H56" s="6"/>
      <c r="I56" s="653" t="s">
        <v>785</v>
      </c>
      <c r="J56" s="650" t="s">
        <v>925</v>
      </c>
      <c r="K56" s="657"/>
      <c r="L56" s="657"/>
      <c r="M56" s="657"/>
      <c r="N56" s="657"/>
      <c r="O56" s="651"/>
      <c r="P56" s="8"/>
      <c r="Q56" s="62">
        <v>9300</v>
      </c>
      <c r="R56" s="63"/>
      <c r="S56" s="650" t="s">
        <v>1017</v>
      </c>
      <c r="T56" s="657"/>
      <c r="U56" s="657"/>
      <c r="V56" s="658"/>
      <c r="W56" s="652"/>
      <c r="X56" s="6"/>
    </row>
    <row r="57" spans="1:24" s="10" customFormat="1" ht="17.100000000000001" customHeight="1" x14ac:dyDescent="0.25">
      <c r="A57" s="27"/>
      <c r="B57" s="28"/>
      <c r="C57" s="49"/>
      <c r="D57" s="29"/>
      <c r="E57" s="30"/>
      <c r="F57" s="6"/>
      <c r="G57" s="31"/>
      <c r="H57" s="32"/>
      <c r="I57" s="653" t="s">
        <v>786</v>
      </c>
      <c r="J57" s="650" t="s">
        <v>906</v>
      </c>
      <c r="K57" s="657"/>
      <c r="L57" s="657"/>
      <c r="M57" s="657"/>
      <c r="N57" s="657"/>
      <c r="O57" s="651"/>
      <c r="P57" s="8"/>
      <c r="Q57" s="62">
        <v>38004</v>
      </c>
      <c r="R57" s="63"/>
      <c r="S57" s="650" t="s">
        <v>1018</v>
      </c>
      <c r="T57" s="657"/>
      <c r="U57" s="657"/>
      <c r="V57" s="658"/>
      <c r="W57" s="652"/>
      <c r="X57" s="6"/>
    </row>
    <row r="58" spans="1:24" s="10" customFormat="1" ht="17.100000000000001" customHeight="1" x14ac:dyDescent="0.25">
      <c r="A58" s="654"/>
      <c r="B58" s="31"/>
      <c r="C58" s="31"/>
      <c r="D58" s="64"/>
      <c r="E58" s="6"/>
      <c r="F58" s="6"/>
      <c r="G58" s="31"/>
      <c r="H58" s="6"/>
      <c r="I58" s="68" t="s">
        <v>790</v>
      </c>
      <c r="J58" s="650" t="s">
        <v>890</v>
      </c>
      <c r="K58" s="657"/>
      <c r="L58" s="657"/>
      <c r="M58" s="657"/>
      <c r="N58" s="657"/>
      <c r="O58" s="651"/>
      <c r="P58" s="8"/>
      <c r="Q58" s="62">
        <v>22000</v>
      </c>
      <c r="R58" s="63"/>
      <c r="S58" s="650" t="s">
        <v>235</v>
      </c>
      <c r="T58" s="657"/>
      <c r="U58" s="657"/>
      <c r="V58" s="658"/>
      <c r="W58" s="652"/>
      <c r="X58" s="6"/>
    </row>
    <row r="59" spans="1:24" s="10" customFormat="1" ht="17.100000000000001" customHeight="1" x14ac:dyDescent="0.25">
      <c r="A59" s="27"/>
      <c r="B59" s="28"/>
      <c r="C59" s="49"/>
      <c r="D59" s="29"/>
      <c r="E59" s="30"/>
      <c r="F59" s="6"/>
      <c r="G59" s="31"/>
      <c r="H59" s="6"/>
      <c r="I59" s="653" t="s">
        <v>784</v>
      </c>
      <c r="J59" s="650" t="s">
        <v>894</v>
      </c>
      <c r="K59" s="657"/>
      <c r="L59" s="657"/>
      <c r="M59" s="657"/>
      <c r="N59" s="657"/>
      <c r="O59" s="651"/>
      <c r="P59" s="8"/>
      <c r="Q59" s="62">
        <v>9388</v>
      </c>
      <c r="R59" s="63"/>
      <c r="S59" s="650" t="s">
        <v>1173</v>
      </c>
      <c r="T59" s="657"/>
      <c r="U59" s="657"/>
      <c r="V59" s="658"/>
      <c r="W59" s="652"/>
      <c r="X59" s="6"/>
    </row>
    <row r="60" spans="1:24" s="10" customFormat="1" ht="17.100000000000001" customHeight="1" x14ac:dyDescent="0.25">
      <c r="A60" s="27"/>
      <c r="B60" s="28"/>
      <c r="C60" s="49"/>
      <c r="D60" s="29"/>
      <c r="E60" s="30"/>
      <c r="F60" s="6"/>
      <c r="G60" s="31"/>
      <c r="H60" s="32"/>
      <c r="I60" s="653" t="s">
        <v>782</v>
      </c>
      <c r="J60" s="650" t="s">
        <v>921</v>
      </c>
      <c r="K60" s="657"/>
      <c r="L60" s="657"/>
      <c r="M60" s="657"/>
      <c r="N60" s="657"/>
      <c r="O60" s="651"/>
      <c r="P60" s="8"/>
      <c r="Q60" s="62">
        <v>9400</v>
      </c>
      <c r="R60" s="63"/>
      <c r="S60" s="650" t="s">
        <v>1016</v>
      </c>
      <c r="T60" s="657"/>
      <c r="U60" s="657"/>
      <c r="V60" s="658"/>
      <c r="W60" s="652"/>
      <c r="X60" s="6"/>
    </row>
    <row r="61" spans="1:24" s="10" customFormat="1" ht="17.100000000000001" customHeight="1" x14ac:dyDescent="0.25">
      <c r="A61" s="654"/>
      <c r="B61" s="31"/>
      <c r="C61" s="31"/>
      <c r="D61" s="64"/>
      <c r="E61" s="6"/>
      <c r="F61" s="6"/>
      <c r="G61" s="31"/>
      <c r="H61" s="6"/>
      <c r="I61" s="68" t="s">
        <v>787</v>
      </c>
      <c r="J61" s="650" t="s">
        <v>897</v>
      </c>
      <c r="K61" s="657"/>
      <c r="L61" s="657"/>
      <c r="M61" s="657"/>
      <c r="N61" s="657"/>
      <c r="O61" s="651"/>
      <c r="P61" s="8"/>
      <c r="Q61" s="62">
        <v>2000</v>
      </c>
      <c r="R61" s="63"/>
      <c r="S61" s="650" t="s">
        <v>232</v>
      </c>
      <c r="T61" s="657"/>
      <c r="U61" s="657"/>
      <c r="V61" s="658"/>
      <c r="W61" s="652"/>
      <c r="X61" s="6"/>
    </row>
    <row r="62" spans="1:24" s="10" customFormat="1" ht="17.100000000000001" customHeight="1" x14ac:dyDescent="0.25">
      <c r="A62" s="654"/>
      <c r="B62" s="31"/>
      <c r="C62" s="31"/>
      <c r="D62" s="64"/>
      <c r="E62" s="6"/>
      <c r="F62" s="6"/>
      <c r="G62" s="31"/>
      <c r="H62" s="6"/>
      <c r="I62" s="68" t="s">
        <v>789</v>
      </c>
      <c r="J62" s="650" t="s">
        <v>932</v>
      </c>
      <c r="K62" s="657"/>
      <c r="L62" s="657"/>
      <c r="M62" s="657"/>
      <c r="N62" s="657"/>
      <c r="O62" s="651"/>
      <c r="P62" s="8"/>
      <c r="Q62" s="62">
        <v>10512</v>
      </c>
      <c r="R62" s="63"/>
      <c r="S62" s="650" t="s">
        <v>234</v>
      </c>
      <c r="T62" s="657"/>
      <c r="U62" s="657"/>
      <c r="V62" s="658"/>
      <c r="W62" s="652"/>
      <c r="X62" s="6"/>
    </row>
    <row r="63" spans="1:24" s="10" customFormat="1" ht="17.100000000000001" customHeight="1" x14ac:dyDescent="0.25">
      <c r="A63" s="654"/>
      <c r="B63" s="31"/>
      <c r="C63" s="31"/>
      <c r="D63" s="64"/>
      <c r="E63" s="6"/>
      <c r="F63" s="6"/>
      <c r="G63" s="31"/>
      <c r="H63" s="6"/>
      <c r="I63" s="68" t="s">
        <v>788</v>
      </c>
      <c r="J63" s="650" t="s">
        <v>931</v>
      </c>
      <c r="K63" s="657"/>
      <c r="L63" s="657"/>
      <c r="M63" s="657"/>
      <c r="N63" s="657"/>
      <c r="O63" s="651"/>
      <c r="P63" s="8"/>
      <c r="Q63" s="62">
        <v>7182</v>
      </c>
      <c r="R63" s="63"/>
      <c r="S63" s="650" t="s">
        <v>233</v>
      </c>
      <c r="T63" s="657"/>
      <c r="U63" s="657"/>
      <c r="V63" s="658"/>
      <c r="W63" s="652"/>
      <c r="X63" s="6"/>
    </row>
    <row r="64" spans="1:24" s="10" customFormat="1" ht="17.100000000000001" customHeight="1" x14ac:dyDescent="0.25">
      <c r="A64" s="654"/>
      <c r="B64" s="31"/>
      <c r="C64" s="31"/>
      <c r="D64" s="64"/>
      <c r="E64" s="6"/>
      <c r="F64" s="6"/>
      <c r="G64" s="31"/>
      <c r="H64" s="6"/>
      <c r="I64" s="68" t="s">
        <v>791</v>
      </c>
      <c r="J64" s="650" t="s">
        <v>895</v>
      </c>
      <c r="K64" s="657"/>
      <c r="L64" s="657"/>
      <c r="M64" s="657"/>
      <c r="N64" s="119"/>
      <c r="O64" s="651"/>
      <c r="P64" s="8"/>
      <c r="Q64" s="62">
        <v>1000</v>
      </c>
      <c r="R64" s="63"/>
      <c r="S64" s="650" t="s">
        <v>236</v>
      </c>
      <c r="T64" s="657"/>
      <c r="U64" s="657"/>
      <c r="V64" s="658"/>
      <c r="W64" s="652"/>
      <c r="X64" s="6"/>
    </row>
    <row r="65" spans="1:24" s="10" customFormat="1" ht="17.100000000000001" customHeight="1" x14ac:dyDescent="0.25">
      <c r="A65" s="654"/>
      <c r="B65" s="31"/>
      <c r="C65" s="31"/>
      <c r="D65" s="64"/>
      <c r="E65" s="6"/>
      <c r="F65" s="6"/>
      <c r="G65" s="31"/>
      <c r="H65" s="6"/>
      <c r="I65" s="68" t="s">
        <v>792</v>
      </c>
      <c r="J65" s="650" t="s">
        <v>886</v>
      </c>
      <c r="K65" s="657"/>
      <c r="L65" s="657"/>
      <c r="M65" s="657"/>
      <c r="N65" s="657"/>
      <c r="O65" s="651"/>
      <c r="P65" s="8"/>
      <c r="Q65" s="62">
        <v>2500</v>
      </c>
      <c r="R65" s="63"/>
      <c r="S65" s="650" t="s">
        <v>237</v>
      </c>
      <c r="T65" s="657"/>
      <c r="U65" s="657"/>
      <c r="V65" s="658"/>
      <c r="W65" s="652"/>
      <c r="X65" s="6"/>
    </row>
    <row r="66" spans="1:24" s="10" customFormat="1" ht="16.5" customHeight="1" thickBot="1" x14ac:dyDescent="0.3">
      <c r="A66" s="654"/>
      <c r="B66" s="31"/>
      <c r="C66" s="31"/>
      <c r="D66" s="64"/>
      <c r="E66" s="30"/>
      <c r="F66" s="6"/>
      <c r="G66" s="31"/>
      <c r="H66" s="6"/>
      <c r="J66" s="6"/>
      <c r="K66" s="6"/>
      <c r="L66" s="6"/>
      <c r="M66" s="8"/>
      <c r="N66" s="7"/>
      <c r="O66" s="66" t="s">
        <v>28</v>
      </c>
      <c r="P66" s="8"/>
      <c r="Q66" s="115">
        <f>SUM(Q55:Q65)</f>
        <v>127536</v>
      </c>
      <c r="R66" s="7" t="s">
        <v>29</v>
      </c>
      <c r="T66" s="7"/>
      <c r="W66" s="9"/>
      <c r="X66" s="6"/>
    </row>
    <row r="67" spans="1:24" s="10" customFormat="1" ht="16.5" customHeight="1" x14ac:dyDescent="0.25">
      <c r="A67" s="654"/>
      <c r="B67" s="31"/>
      <c r="C67" s="31"/>
      <c r="D67" s="64"/>
      <c r="E67" s="6"/>
      <c r="F67" s="6"/>
      <c r="G67" s="31"/>
      <c r="H67" s="6"/>
      <c r="I67" s="6"/>
      <c r="J67" s="7"/>
      <c r="K67" s="8"/>
      <c r="L67" s="7"/>
      <c r="M67" s="8"/>
      <c r="N67" s="7"/>
      <c r="O67" s="7"/>
      <c r="P67" s="8"/>
      <c r="R67" s="7"/>
      <c r="T67" s="7"/>
      <c r="W67" s="9"/>
      <c r="X67" s="6"/>
    </row>
    <row r="68" spans="1:24" s="10" customFormat="1" ht="16.5" customHeight="1" x14ac:dyDescent="0.25">
      <c r="A68" s="654"/>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654"/>
      <c r="B69" s="31"/>
      <c r="C69" s="31"/>
      <c r="D69" s="64"/>
      <c r="E69" s="6"/>
      <c r="F69" s="6"/>
      <c r="G69" s="31"/>
      <c r="H69" s="6"/>
      <c r="I69" s="6"/>
      <c r="J69" s="7"/>
      <c r="K69" s="8"/>
      <c r="L69" s="7"/>
      <c r="M69" s="8"/>
      <c r="N69" s="7"/>
      <c r="O69" s="7"/>
      <c r="P69" s="8"/>
      <c r="R69" s="7"/>
      <c r="T69" s="7"/>
      <c r="W69" s="9"/>
      <c r="X69" s="6"/>
    </row>
    <row r="70" spans="1:24" s="10" customFormat="1" ht="20.100000000000001" customHeight="1" thickBot="1" x14ac:dyDescent="0.3">
      <c r="A70" s="654"/>
      <c r="B70" s="31"/>
      <c r="C70" s="31"/>
      <c r="D70" s="64"/>
      <c r="E70" s="6"/>
      <c r="F70" s="6"/>
      <c r="G70" s="31"/>
      <c r="H70" s="6"/>
      <c r="I70" s="6"/>
      <c r="J70" s="6"/>
      <c r="K70" s="674" t="s">
        <v>238</v>
      </c>
      <c r="L70" s="674"/>
      <c r="M70" s="674"/>
      <c r="N70" s="674"/>
      <c r="O70" s="674"/>
      <c r="P70" s="674"/>
      <c r="Q70" s="674"/>
      <c r="R70" s="674"/>
      <c r="S70" s="674"/>
      <c r="T70" s="674"/>
      <c r="U70" s="6"/>
      <c r="V70" s="6"/>
      <c r="W70" s="6"/>
      <c r="X70" s="6"/>
    </row>
    <row r="71" spans="1:24" s="10" customFormat="1" ht="20.100000000000001" customHeight="1" x14ac:dyDescent="0.25">
      <c r="A71" s="654"/>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654"/>
      <c r="B72" s="31"/>
      <c r="C72" s="31"/>
      <c r="D72" s="64"/>
      <c r="E72" s="6"/>
      <c r="F72" s="6"/>
      <c r="G72" s="31"/>
      <c r="H72" s="6"/>
      <c r="I72" s="6"/>
      <c r="J72" s="7"/>
      <c r="K72" s="8"/>
      <c r="L72" s="7" t="s">
        <v>239</v>
      </c>
      <c r="M72" s="8"/>
      <c r="N72" s="7"/>
      <c r="O72" s="7"/>
      <c r="P72" s="8"/>
      <c r="R72" s="7"/>
      <c r="T72" s="7"/>
      <c r="W72" s="9"/>
      <c r="X72" s="6"/>
    </row>
    <row r="73" spans="1:24" s="10" customFormat="1" ht="20.100000000000001" customHeight="1" x14ac:dyDescent="0.25">
      <c r="A73" s="654"/>
      <c r="B73" s="31"/>
      <c r="C73" s="31"/>
      <c r="D73" s="64"/>
      <c r="E73" s="6"/>
      <c r="F73" s="6"/>
      <c r="G73" s="31"/>
      <c r="H73" s="6"/>
      <c r="I73" s="6"/>
      <c r="J73" s="7"/>
      <c r="K73" s="8"/>
      <c r="L73" s="7"/>
      <c r="M73" s="8"/>
      <c r="N73" s="7"/>
      <c r="O73" s="7"/>
      <c r="P73" s="8"/>
      <c r="R73" s="7"/>
      <c r="T73" s="7"/>
      <c r="W73" s="9"/>
      <c r="X73" s="6"/>
    </row>
    <row r="74" spans="1:24" ht="20.100000000000001" customHeight="1" thickBot="1" x14ac:dyDescent="0.3"/>
    <row r="75" spans="1:24" ht="20.100000000000001" customHeight="1" thickBot="1" x14ac:dyDescent="0.3">
      <c r="T75" s="323" t="s">
        <v>551</v>
      </c>
      <c r="U75" s="324" t="s">
        <v>552</v>
      </c>
      <c r="V75" s="324" t="s">
        <v>553</v>
      </c>
      <c r="W75" s="325" t="s">
        <v>554</v>
      </c>
      <c r="X75" s="324" t="s">
        <v>555</v>
      </c>
    </row>
    <row r="76" spans="1:24" ht="20.100000000000001" customHeight="1" x14ac:dyDescent="0.25">
      <c r="T76" s="720" t="s">
        <v>556</v>
      </c>
      <c r="U76" s="326">
        <v>18799</v>
      </c>
      <c r="V76" s="327">
        <v>3462</v>
      </c>
      <c r="W76" s="326">
        <v>7831</v>
      </c>
      <c r="X76" s="327">
        <v>30092</v>
      </c>
    </row>
    <row r="77" spans="1:24" ht="20.100000000000001" customHeight="1" thickBot="1" x14ac:dyDescent="0.3">
      <c r="T77" s="721"/>
      <c r="U77" s="328">
        <v>-0.62470000000000003</v>
      </c>
      <c r="V77" s="329">
        <v>-0.115</v>
      </c>
      <c r="W77" s="328">
        <v>-0.26029999999999998</v>
      </c>
      <c r="X77" s="330">
        <v>-1</v>
      </c>
    </row>
    <row r="78" spans="1:24" ht="27.75" customHeight="1" x14ac:dyDescent="0.25">
      <c r="T78" s="720" t="s">
        <v>557</v>
      </c>
      <c r="U78" s="327">
        <v>22678</v>
      </c>
      <c r="V78" s="327">
        <v>7040</v>
      </c>
      <c r="W78" s="327">
        <v>9649</v>
      </c>
      <c r="X78" s="327">
        <v>39367</v>
      </c>
    </row>
    <row r="79" spans="1:24" ht="20.100000000000001" customHeight="1" thickBot="1" x14ac:dyDescent="0.3">
      <c r="T79" s="721"/>
      <c r="U79" s="329">
        <v>-0.57609999999999995</v>
      </c>
      <c r="V79" s="329">
        <v>-0.17879999999999999</v>
      </c>
      <c r="W79" s="329">
        <v>-0.24510000000000001</v>
      </c>
      <c r="X79" s="330">
        <v>-1</v>
      </c>
    </row>
    <row r="80" spans="1:24" ht="20.100000000000001" customHeight="1" thickBot="1" x14ac:dyDescent="0.3">
      <c r="T80" s="656" t="s">
        <v>558</v>
      </c>
      <c r="U80" s="329">
        <v>0.60040000000000004</v>
      </c>
      <c r="V80" s="329">
        <v>0.1469</v>
      </c>
      <c r="W80" s="329">
        <v>0.25269999999999998</v>
      </c>
      <c r="X80" s="329">
        <v>1</v>
      </c>
    </row>
    <row r="82" spans="20:23" ht="20.100000000000001" customHeight="1" x14ac:dyDescent="0.25">
      <c r="T82" s="322" t="s">
        <v>559</v>
      </c>
      <c r="U82" s="90">
        <f>U78/U76</f>
        <v>1.2063407628065324</v>
      </c>
      <c r="V82" s="331">
        <f>V78/V76</f>
        <v>2.0335066435586366</v>
      </c>
      <c r="W82" s="322">
        <f>W78/W76</f>
        <v>1.232154258715362</v>
      </c>
    </row>
  </sheetData>
  <sortState xmlns:xlrd2="http://schemas.microsoft.com/office/spreadsheetml/2017/richdata2" ref="A55:AB65">
    <sortCondition ref="I55:I65"/>
  </sortState>
  <mergeCells count="37">
    <mergeCell ref="T78:T79"/>
    <mergeCell ref="T76:T77"/>
    <mergeCell ref="U5:U6"/>
    <mergeCell ref="V3:W3"/>
    <mergeCell ref="H1:I1"/>
    <mergeCell ref="H2:I2"/>
    <mergeCell ref="J37:O37"/>
    <mergeCell ref="S37:W37"/>
    <mergeCell ref="A24:W24"/>
    <mergeCell ref="A25:W25"/>
    <mergeCell ref="A26:W27"/>
    <mergeCell ref="A28:W28"/>
    <mergeCell ref="A29:W29"/>
    <mergeCell ref="C30:V30"/>
    <mergeCell ref="C31:V32"/>
    <mergeCell ref="A33:W33"/>
    <mergeCell ref="A4:D4"/>
    <mergeCell ref="A5:D5"/>
    <mergeCell ref="Q5:Q6"/>
    <mergeCell ref="A6:D6"/>
    <mergeCell ref="T5:T6"/>
    <mergeCell ref="J34:O34"/>
    <mergeCell ref="S34:W34"/>
    <mergeCell ref="A35:W35"/>
    <mergeCell ref="J38:O38"/>
    <mergeCell ref="S38:W38"/>
    <mergeCell ref="J40:O40"/>
    <mergeCell ref="S40:W40"/>
    <mergeCell ref="J41:O41"/>
    <mergeCell ref="S41:W41"/>
    <mergeCell ref="K70:T70"/>
    <mergeCell ref="J42:O42"/>
    <mergeCell ref="S42:W42"/>
    <mergeCell ref="J43:O43"/>
    <mergeCell ref="S43:W43"/>
    <mergeCell ref="J44:O44"/>
    <mergeCell ref="S44:W44"/>
  </mergeCells>
  <printOptions horizontalCentered="1"/>
  <pageMargins left="0.15" right="0.15" top="0.5" bottom="0.5" header="0.2" footer="0.2"/>
  <pageSetup scale="43" fitToHeight="0" orientation="landscape" horizontalDpi="4294967293" verticalDpi="4294967293" r:id="rId1"/>
  <headerFooter>
    <oddHeader>&amp;CTOWN OF PRINCETON ~ &amp;14BUDGET WORKSHEET</oddHeader>
    <oddFooter xml:space="preserve">&amp;L&amp;D&amp;R&amp;F/&amp;A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X100"/>
  <sheetViews>
    <sheetView zoomScale="115" zoomScaleNormal="115" workbookViewId="0">
      <selection activeCell="V15" sqref="V15"/>
    </sheetView>
  </sheetViews>
  <sheetFormatPr defaultColWidth="9.140625" defaultRowHeight="20.100000000000001" customHeight="1" x14ac:dyDescent="0.25"/>
  <cols>
    <col min="1" max="1" width="2.7109375" style="578" customWidth="1"/>
    <col min="2" max="2" width="8.85546875" style="31" customWidth="1"/>
    <col min="3" max="3" width="10.7109375" style="31" customWidth="1"/>
    <col min="4" max="4" width="14" style="64" customWidth="1"/>
    <col min="5" max="5" width="1.7109375" style="6" customWidth="1"/>
    <col min="6" max="6" width="8.42578125" style="6" bestFit="1" customWidth="1"/>
    <col min="7" max="7" width="5.42578125" style="31" bestFit="1" customWidth="1"/>
    <col min="8" max="8" width="1.28515625" style="6" customWidth="1"/>
    <col min="9" max="9" width="38.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855468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692" t="s">
        <v>362</v>
      </c>
      <c r="I1" s="692"/>
    </row>
    <row r="2" spans="1:23" ht="20.100000000000001" customHeight="1" x14ac:dyDescent="0.25">
      <c r="A2" s="1" t="s">
        <v>1</v>
      </c>
      <c r="B2" s="2"/>
      <c r="C2" s="2"/>
      <c r="D2" s="2"/>
      <c r="E2" s="3"/>
      <c r="F2" s="4"/>
      <c r="G2" s="5"/>
      <c r="H2" s="693">
        <v>220</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670" t="s">
        <v>5</v>
      </c>
      <c r="B5" s="670"/>
      <c r="C5" s="670"/>
      <c r="D5" s="670"/>
      <c r="E5" s="3"/>
      <c r="F5" s="571" t="s">
        <v>6</v>
      </c>
      <c r="G5" s="13" t="s">
        <v>6</v>
      </c>
      <c r="I5" s="571" t="s">
        <v>7</v>
      </c>
      <c r="J5"/>
      <c r="K5" s="109"/>
      <c r="L5" s="15" t="s">
        <v>8</v>
      </c>
      <c r="M5" s="109"/>
      <c r="N5" s="18" t="s">
        <v>9</v>
      </c>
      <c r="O5" s="15" t="s">
        <v>8</v>
      </c>
      <c r="P5" s="109"/>
      <c r="Q5" s="671" t="s">
        <v>284</v>
      </c>
      <c r="R5" s="21"/>
      <c r="S5" s="572" t="s">
        <v>10</v>
      </c>
      <c r="T5" s="673" t="s">
        <v>285</v>
      </c>
      <c r="U5" s="672" t="s">
        <v>1160</v>
      </c>
      <c r="V5" s="572" t="s">
        <v>286</v>
      </c>
      <c r="W5" s="572" t="s">
        <v>287</v>
      </c>
    </row>
    <row r="6" spans="1:23" s="20" customFormat="1" ht="15.95" customHeight="1" x14ac:dyDescent="0.25">
      <c r="A6" s="670" t="s">
        <v>11</v>
      </c>
      <c r="B6" s="670"/>
      <c r="C6" s="670"/>
      <c r="D6" s="670"/>
      <c r="E6" s="3"/>
      <c r="F6" s="571"/>
      <c r="G6" s="13" t="s">
        <v>1</v>
      </c>
      <c r="I6" s="571"/>
      <c r="J6"/>
      <c r="K6" s="109"/>
      <c r="L6" s="22">
        <v>43646</v>
      </c>
      <c r="M6" s="109"/>
      <c r="N6" s="18" t="s">
        <v>12</v>
      </c>
      <c r="O6" s="22" t="s">
        <v>1066</v>
      </c>
      <c r="P6" s="109"/>
      <c r="Q6" s="671"/>
      <c r="R6" s="21"/>
      <c r="S6" s="572" t="s">
        <v>13</v>
      </c>
      <c r="T6" s="673"/>
      <c r="U6" s="672"/>
      <c r="V6" s="572" t="s">
        <v>288</v>
      </c>
      <c r="W6" s="23" t="s">
        <v>288</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220</v>
      </c>
      <c r="C8" s="28">
        <v>5110</v>
      </c>
      <c r="D8" s="467">
        <v>0</v>
      </c>
      <c r="E8" s="30"/>
      <c r="F8" s="6" t="s">
        <v>178</v>
      </c>
      <c r="G8" s="31">
        <f>B8</f>
        <v>220</v>
      </c>
      <c r="H8" s="32"/>
      <c r="I8" s="32" t="s">
        <v>933</v>
      </c>
      <c r="J8"/>
      <c r="K8" s="34"/>
      <c r="L8" s="33">
        <v>125562.43</v>
      </c>
      <c r="M8" s="34"/>
      <c r="N8" s="7">
        <v>145384</v>
      </c>
      <c r="O8" s="33">
        <v>44953.13</v>
      </c>
      <c r="P8" s="109"/>
      <c r="Q8" s="35">
        <v>145384</v>
      </c>
      <c r="R8" s="36"/>
      <c r="S8" s="35"/>
      <c r="T8" s="149">
        <f>S8+Q8</f>
        <v>145384</v>
      </c>
      <c r="U8" s="150">
        <f>IF(T8=0,"",(T8-N8)/N8)</f>
        <v>0</v>
      </c>
      <c r="V8" s="35"/>
      <c r="W8" s="35"/>
    </row>
    <row r="9" spans="1:23" ht="15.95" customHeight="1" x14ac:dyDescent="0.25">
      <c r="A9" s="27">
        <v>1</v>
      </c>
      <c r="B9" s="28">
        <v>220</v>
      </c>
      <c r="C9" s="28">
        <v>5118</v>
      </c>
      <c r="D9" s="467">
        <v>0</v>
      </c>
      <c r="E9" s="30"/>
      <c r="F9" s="6" t="s">
        <v>178</v>
      </c>
      <c r="G9" s="31">
        <f t="shared" ref="G9:G25" si="0">B9</f>
        <v>220</v>
      </c>
      <c r="I9" s="32" t="s">
        <v>908</v>
      </c>
      <c r="J9"/>
      <c r="K9" s="34"/>
      <c r="L9" s="33"/>
      <c r="M9" s="34"/>
      <c r="O9" s="33"/>
      <c r="P9" s="109"/>
      <c r="Q9" s="35"/>
      <c r="R9" s="36"/>
      <c r="S9" s="35"/>
      <c r="T9" s="149">
        <f t="shared" ref="T9:T26" si="1">S9+Q9</f>
        <v>0</v>
      </c>
      <c r="U9" s="150" t="str">
        <f t="shared" ref="U9:U26" si="2">IF(T9=0,"",(T9-N9)/N9)</f>
        <v/>
      </c>
      <c r="V9" s="35"/>
      <c r="W9" s="35"/>
    </row>
    <row r="10" spans="1:23" ht="15.95" customHeight="1" x14ac:dyDescent="0.25">
      <c r="A10" s="27">
        <v>1</v>
      </c>
      <c r="B10" s="28">
        <v>220</v>
      </c>
      <c r="C10" s="28">
        <v>5200</v>
      </c>
      <c r="D10" s="467">
        <v>0</v>
      </c>
      <c r="E10" s="30"/>
      <c r="F10" s="6" t="s">
        <v>178</v>
      </c>
      <c r="G10" s="31">
        <f t="shared" si="0"/>
        <v>220</v>
      </c>
      <c r="I10" s="32" t="s">
        <v>934</v>
      </c>
      <c r="J10"/>
      <c r="K10" s="34"/>
      <c r="L10" s="33"/>
      <c r="M10" s="34"/>
      <c r="N10" s="7">
        <v>7500</v>
      </c>
      <c r="O10" s="33">
        <v>1812.18</v>
      </c>
      <c r="P10" s="109"/>
      <c r="Q10" s="35">
        <v>7500</v>
      </c>
      <c r="R10" s="36"/>
      <c r="S10" s="35"/>
      <c r="T10" s="149">
        <f t="shared" si="1"/>
        <v>7500</v>
      </c>
      <c r="U10" s="150">
        <f t="shared" si="2"/>
        <v>0</v>
      </c>
      <c r="V10" s="35"/>
      <c r="W10" s="35"/>
    </row>
    <row r="11" spans="1:23" ht="15.95" customHeight="1" x14ac:dyDescent="0.25">
      <c r="A11" s="27">
        <v>1</v>
      </c>
      <c r="B11" s="28">
        <v>220</v>
      </c>
      <c r="C11" s="28">
        <v>5210</v>
      </c>
      <c r="D11" s="467">
        <v>0</v>
      </c>
      <c r="E11" s="30"/>
      <c r="F11" s="6" t="s">
        <v>178</v>
      </c>
      <c r="G11" s="31">
        <f t="shared" si="0"/>
        <v>220</v>
      </c>
      <c r="I11" s="32" t="s">
        <v>922</v>
      </c>
      <c r="J11"/>
      <c r="K11" s="34"/>
      <c r="L11" s="33">
        <v>133973.6</v>
      </c>
      <c r="M11" s="34"/>
      <c r="N11" s="7">
        <v>5000</v>
      </c>
      <c r="O11" s="33">
        <v>0</v>
      </c>
      <c r="P11" s="109"/>
      <c r="Q11" s="35">
        <v>5000</v>
      </c>
      <c r="R11" s="36"/>
      <c r="S11" s="35"/>
      <c r="T11" s="149">
        <f t="shared" si="1"/>
        <v>5000</v>
      </c>
      <c r="U11" s="150">
        <f t="shared" si="2"/>
        <v>0</v>
      </c>
      <c r="V11" s="35"/>
      <c r="W11" s="35"/>
    </row>
    <row r="12" spans="1:23" ht="15.95" customHeight="1" x14ac:dyDescent="0.25">
      <c r="A12" s="27">
        <v>1</v>
      </c>
      <c r="B12" s="28">
        <v>220</v>
      </c>
      <c r="C12" s="28">
        <v>5215</v>
      </c>
      <c r="D12" s="467">
        <v>0</v>
      </c>
      <c r="E12" s="30"/>
      <c r="F12" s="6" t="s">
        <v>178</v>
      </c>
      <c r="G12" s="31">
        <f t="shared" si="0"/>
        <v>220</v>
      </c>
      <c r="I12" s="32" t="s">
        <v>923</v>
      </c>
      <c r="J12"/>
      <c r="K12" s="34"/>
      <c r="L12" s="33"/>
      <c r="M12" s="34"/>
      <c r="N12" s="7">
        <v>12000</v>
      </c>
      <c r="O12" s="33">
        <v>0</v>
      </c>
      <c r="P12" s="109"/>
      <c r="Q12" s="35">
        <v>12000</v>
      </c>
      <c r="R12" s="36"/>
      <c r="S12" s="35"/>
      <c r="T12" s="149">
        <f t="shared" si="1"/>
        <v>12000</v>
      </c>
      <c r="U12" s="150">
        <f t="shared" si="2"/>
        <v>0</v>
      </c>
      <c r="V12" s="35"/>
      <c r="W12" s="35"/>
    </row>
    <row r="13" spans="1:23" ht="15.95" customHeight="1" x14ac:dyDescent="0.25">
      <c r="A13" s="27">
        <v>1</v>
      </c>
      <c r="B13" s="28">
        <v>220</v>
      </c>
      <c r="C13" s="28">
        <v>5240</v>
      </c>
      <c r="D13" s="467">
        <v>0</v>
      </c>
      <c r="E13" s="30"/>
      <c r="F13" s="6" t="s">
        <v>178</v>
      </c>
      <c r="G13" s="31">
        <f t="shared" si="0"/>
        <v>220</v>
      </c>
      <c r="I13" s="32" t="s">
        <v>924</v>
      </c>
      <c r="J13"/>
      <c r="K13" s="34"/>
      <c r="L13" s="33"/>
      <c r="M13" s="34"/>
      <c r="N13" s="7">
        <v>5000</v>
      </c>
      <c r="O13" s="33">
        <v>3375.55</v>
      </c>
      <c r="P13" s="109"/>
      <c r="Q13" s="35">
        <v>5000</v>
      </c>
      <c r="R13" s="36"/>
      <c r="S13" s="35"/>
      <c r="T13" s="149">
        <f t="shared" si="1"/>
        <v>5000</v>
      </c>
      <c r="U13" s="150">
        <f t="shared" si="2"/>
        <v>0</v>
      </c>
      <c r="V13" s="35"/>
      <c r="W13" s="35"/>
    </row>
    <row r="14" spans="1:23" ht="15.95" customHeight="1" x14ac:dyDescent="0.25">
      <c r="A14" s="27">
        <v>1</v>
      </c>
      <c r="B14" s="28">
        <v>220</v>
      </c>
      <c r="C14" s="28">
        <v>5242</v>
      </c>
      <c r="D14" s="467">
        <v>0</v>
      </c>
      <c r="E14" s="30"/>
      <c r="F14" s="6" t="s">
        <v>178</v>
      </c>
      <c r="G14" s="31">
        <f t="shared" si="0"/>
        <v>220</v>
      </c>
      <c r="I14" s="32" t="s">
        <v>925</v>
      </c>
      <c r="J14"/>
      <c r="K14" s="34"/>
      <c r="L14" s="33"/>
      <c r="M14" s="34"/>
      <c r="N14" s="7">
        <v>40000</v>
      </c>
      <c r="O14" s="33">
        <v>17030.080000000002</v>
      </c>
      <c r="P14" s="109"/>
      <c r="Q14" s="35">
        <v>40000</v>
      </c>
      <c r="R14" s="36"/>
      <c r="S14" s="35"/>
      <c r="T14" s="149">
        <f t="shared" si="1"/>
        <v>40000</v>
      </c>
      <c r="U14" s="150">
        <f t="shared" si="2"/>
        <v>0</v>
      </c>
      <c r="V14" s="35"/>
      <c r="W14" s="35"/>
    </row>
    <row r="15" spans="1:23" ht="15.95" customHeight="1" x14ac:dyDescent="0.25">
      <c r="A15" s="27">
        <v>1</v>
      </c>
      <c r="B15" s="28">
        <v>220</v>
      </c>
      <c r="C15" s="28">
        <v>5244</v>
      </c>
      <c r="D15" s="467">
        <v>0</v>
      </c>
      <c r="E15" s="30"/>
      <c r="F15" s="6" t="s">
        <v>178</v>
      </c>
      <c r="G15" s="31">
        <f t="shared" si="0"/>
        <v>220</v>
      </c>
      <c r="I15" s="32" t="s">
        <v>906</v>
      </c>
      <c r="J15"/>
      <c r="K15" s="34"/>
      <c r="L15" s="33"/>
      <c r="M15" s="34"/>
      <c r="N15" s="7">
        <v>12000</v>
      </c>
      <c r="O15" s="33">
        <v>1130.4000000000001</v>
      </c>
      <c r="P15" s="109"/>
      <c r="Q15" s="35">
        <v>12000</v>
      </c>
      <c r="R15" s="36"/>
      <c r="S15" s="35"/>
      <c r="T15" s="149">
        <f t="shared" si="1"/>
        <v>12000</v>
      </c>
      <c r="U15" s="150">
        <f t="shared" si="2"/>
        <v>0</v>
      </c>
      <c r="V15" s="35"/>
      <c r="W15" s="35"/>
    </row>
    <row r="16" spans="1:23" ht="15.95" customHeight="1" x14ac:dyDescent="0.25">
      <c r="A16" s="27">
        <v>1</v>
      </c>
      <c r="B16" s="28">
        <v>220</v>
      </c>
      <c r="C16" s="28">
        <v>5308</v>
      </c>
      <c r="D16" s="467">
        <v>0</v>
      </c>
      <c r="E16" s="30"/>
      <c r="F16" s="6" t="s">
        <v>178</v>
      </c>
      <c r="G16" s="31">
        <f t="shared" si="0"/>
        <v>220</v>
      </c>
      <c r="I16" s="32" t="s">
        <v>890</v>
      </c>
      <c r="J16"/>
      <c r="K16" s="34"/>
      <c r="L16" s="33"/>
      <c r="M16" s="34"/>
      <c r="N16" s="7">
        <v>2500</v>
      </c>
      <c r="O16" s="33">
        <v>315</v>
      </c>
      <c r="P16" s="109"/>
      <c r="Q16" s="35">
        <v>2500</v>
      </c>
      <c r="R16" s="36"/>
      <c r="S16" s="35"/>
      <c r="T16" s="149">
        <f t="shared" si="1"/>
        <v>2500</v>
      </c>
      <c r="U16" s="150">
        <f t="shared" si="2"/>
        <v>0</v>
      </c>
      <c r="V16" s="35"/>
      <c r="W16" s="35"/>
    </row>
    <row r="17" spans="1:23" ht="15.95" customHeight="1" x14ac:dyDescent="0.25">
      <c r="A17" s="27">
        <v>1</v>
      </c>
      <c r="B17" s="28">
        <v>220</v>
      </c>
      <c r="C17" s="28">
        <v>5340</v>
      </c>
      <c r="D17" s="467">
        <v>0</v>
      </c>
      <c r="E17" s="30"/>
      <c r="F17" s="6" t="s">
        <v>178</v>
      </c>
      <c r="G17" s="31">
        <f t="shared" si="0"/>
        <v>220</v>
      </c>
      <c r="I17" s="32" t="s">
        <v>894</v>
      </c>
      <c r="J17"/>
      <c r="K17" s="34"/>
      <c r="L17" s="33"/>
      <c r="M17" s="34"/>
      <c r="N17" s="7">
        <v>3500</v>
      </c>
      <c r="O17" s="33">
        <v>886.48</v>
      </c>
      <c r="P17" s="109"/>
      <c r="Q17" s="35">
        <v>3500</v>
      </c>
      <c r="R17" s="36"/>
      <c r="S17" s="35"/>
      <c r="T17" s="149">
        <f t="shared" si="1"/>
        <v>3500</v>
      </c>
      <c r="U17" s="150">
        <f t="shared" si="2"/>
        <v>0</v>
      </c>
      <c r="V17" s="35"/>
      <c r="W17" s="35"/>
    </row>
    <row r="18" spans="1:23" ht="15.95" customHeight="1" x14ac:dyDescent="0.25">
      <c r="A18" s="27">
        <v>1</v>
      </c>
      <c r="B18" s="28">
        <v>220</v>
      </c>
      <c r="C18" s="28">
        <v>5345</v>
      </c>
      <c r="D18" s="467">
        <v>0</v>
      </c>
      <c r="E18" s="30"/>
      <c r="F18" s="6" t="s">
        <v>178</v>
      </c>
      <c r="G18" s="31">
        <f t="shared" si="0"/>
        <v>220</v>
      </c>
      <c r="I18" s="32" t="s">
        <v>903</v>
      </c>
      <c r="J18"/>
      <c r="K18" s="34"/>
      <c r="L18" s="33"/>
      <c r="M18" s="34"/>
      <c r="O18" s="33"/>
      <c r="P18" s="109"/>
      <c r="Q18" s="35"/>
      <c r="R18" s="36"/>
      <c r="S18" s="35"/>
      <c r="T18" s="149">
        <f t="shared" si="1"/>
        <v>0</v>
      </c>
      <c r="U18" s="150" t="str">
        <f t="shared" si="2"/>
        <v/>
      </c>
      <c r="V18" s="35"/>
      <c r="W18" s="35"/>
    </row>
    <row r="19" spans="1:23" ht="15.95" customHeight="1" x14ac:dyDescent="0.25">
      <c r="A19" s="27">
        <v>1</v>
      </c>
      <c r="B19" s="28">
        <v>220</v>
      </c>
      <c r="C19" s="28">
        <v>5420</v>
      </c>
      <c r="D19" s="467">
        <v>0</v>
      </c>
      <c r="E19" s="30"/>
      <c r="F19" s="6" t="s">
        <v>178</v>
      </c>
      <c r="G19" s="31">
        <f t="shared" si="0"/>
        <v>220</v>
      </c>
      <c r="I19" s="32" t="s">
        <v>897</v>
      </c>
      <c r="J19"/>
      <c r="K19" s="34"/>
      <c r="L19" s="33"/>
      <c r="M19" s="34"/>
      <c r="N19" s="7">
        <v>1500</v>
      </c>
      <c r="O19" s="33">
        <v>410.03</v>
      </c>
      <c r="P19" s="109"/>
      <c r="Q19" s="35">
        <v>1500</v>
      </c>
      <c r="R19" s="36"/>
      <c r="S19" s="35"/>
      <c r="T19" s="149">
        <f t="shared" si="1"/>
        <v>1500</v>
      </c>
      <c r="U19" s="150">
        <f t="shared" si="2"/>
        <v>0</v>
      </c>
      <c r="V19" s="35"/>
      <c r="W19" s="35"/>
    </row>
    <row r="20" spans="1:23" ht="15.95" customHeight="1" x14ac:dyDescent="0.25">
      <c r="A20" s="27">
        <v>1</v>
      </c>
      <c r="B20" s="28">
        <v>220</v>
      </c>
      <c r="C20" s="28">
        <v>5480</v>
      </c>
      <c r="D20" s="467">
        <v>0</v>
      </c>
      <c r="E20" s="30"/>
      <c r="F20" s="6" t="s">
        <v>178</v>
      </c>
      <c r="G20" s="31">
        <f t="shared" si="0"/>
        <v>220</v>
      </c>
      <c r="I20" s="32" t="s">
        <v>932</v>
      </c>
      <c r="J20"/>
      <c r="K20" s="34"/>
      <c r="L20" s="33"/>
      <c r="M20" s="34"/>
      <c r="N20" s="7">
        <v>8000</v>
      </c>
      <c r="O20" s="33">
        <v>3048.07</v>
      </c>
      <c r="P20" s="109"/>
      <c r="Q20" s="35">
        <v>8000</v>
      </c>
      <c r="R20" s="36"/>
      <c r="S20" s="35"/>
      <c r="T20" s="149">
        <f t="shared" si="1"/>
        <v>8000</v>
      </c>
      <c r="U20" s="150">
        <f t="shared" si="2"/>
        <v>0</v>
      </c>
      <c r="V20" s="35"/>
      <c r="W20" s="35"/>
    </row>
    <row r="21" spans="1:23" ht="15.95" customHeight="1" x14ac:dyDescent="0.25">
      <c r="A21" s="27">
        <v>1</v>
      </c>
      <c r="B21" s="28">
        <v>220</v>
      </c>
      <c r="C21" s="28">
        <v>5525</v>
      </c>
      <c r="D21" s="467">
        <v>0</v>
      </c>
      <c r="E21" s="30"/>
      <c r="F21" s="6" t="s">
        <v>178</v>
      </c>
      <c r="G21" s="31">
        <f t="shared" si="0"/>
        <v>220</v>
      </c>
      <c r="I21" s="32" t="s">
        <v>931</v>
      </c>
      <c r="J21"/>
      <c r="K21" s="34"/>
      <c r="L21" s="33"/>
      <c r="M21" s="34"/>
      <c r="N21" s="7">
        <v>12000</v>
      </c>
      <c r="O21" s="33">
        <v>149</v>
      </c>
      <c r="P21" s="109"/>
      <c r="Q21" s="35">
        <v>12000</v>
      </c>
      <c r="R21" s="36"/>
      <c r="S21" s="35"/>
      <c r="T21" s="149">
        <f t="shared" si="1"/>
        <v>12000</v>
      </c>
      <c r="U21" s="150">
        <f t="shared" si="2"/>
        <v>0</v>
      </c>
      <c r="V21" s="35"/>
      <c r="W21" s="35"/>
    </row>
    <row r="22" spans="1:23" ht="15.95" customHeight="1" x14ac:dyDescent="0.25">
      <c r="A22" s="27">
        <v>1</v>
      </c>
      <c r="B22" s="28">
        <v>220</v>
      </c>
      <c r="C22" s="28">
        <v>5580</v>
      </c>
      <c r="D22" s="467">
        <v>0</v>
      </c>
      <c r="E22" s="30"/>
      <c r="F22" s="6" t="s">
        <v>178</v>
      </c>
      <c r="G22" s="31">
        <f t="shared" si="0"/>
        <v>220</v>
      </c>
      <c r="I22" s="32" t="s">
        <v>1070</v>
      </c>
      <c r="J22"/>
      <c r="K22" s="34"/>
      <c r="L22" s="33"/>
      <c r="M22" s="34"/>
      <c r="N22" s="7">
        <v>9974</v>
      </c>
      <c r="O22" s="33">
        <v>3593.82</v>
      </c>
      <c r="P22" s="109"/>
      <c r="Q22" s="35">
        <v>9974</v>
      </c>
      <c r="R22" s="36"/>
      <c r="S22" s="35"/>
      <c r="T22" s="149">
        <f t="shared" si="1"/>
        <v>9974</v>
      </c>
      <c r="U22" s="150">
        <f t="shared" si="2"/>
        <v>0</v>
      </c>
      <c r="V22" s="35"/>
      <c r="W22" s="35"/>
    </row>
    <row r="23" spans="1:23" ht="15.95" customHeight="1" x14ac:dyDescent="0.25">
      <c r="A23" s="27">
        <v>1</v>
      </c>
      <c r="B23" s="28">
        <v>220</v>
      </c>
      <c r="C23" s="28">
        <v>5582</v>
      </c>
      <c r="D23" s="467">
        <v>0</v>
      </c>
      <c r="E23" s="30"/>
      <c r="F23" s="6" t="s">
        <v>178</v>
      </c>
      <c r="G23" s="31">
        <f t="shared" si="0"/>
        <v>220</v>
      </c>
      <c r="I23" s="32" t="s">
        <v>927</v>
      </c>
      <c r="J23"/>
      <c r="K23" s="34"/>
      <c r="L23" s="33"/>
      <c r="M23" s="34"/>
      <c r="N23" s="7">
        <v>3000</v>
      </c>
      <c r="O23" s="33">
        <v>1062</v>
      </c>
      <c r="P23" s="109"/>
      <c r="Q23" s="35">
        <v>3000</v>
      </c>
      <c r="R23" s="36"/>
      <c r="S23" s="35"/>
      <c r="T23" s="149">
        <f t="shared" si="1"/>
        <v>3000</v>
      </c>
      <c r="U23" s="150">
        <f t="shared" si="2"/>
        <v>0</v>
      </c>
      <c r="V23" s="35"/>
      <c r="W23" s="35"/>
    </row>
    <row r="24" spans="1:23" ht="15.95" customHeight="1" x14ac:dyDescent="0.25">
      <c r="A24" s="27">
        <v>1</v>
      </c>
      <c r="B24" s="28">
        <v>220</v>
      </c>
      <c r="C24" s="28">
        <v>5730</v>
      </c>
      <c r="D24" s="467">
        <v>0</v>
      </c>
      <c r="E24" s="30"/>
      <c r="F24" s="6" t="s">
        <v>178</v>
      </c>
      <c r="G24" s="31">
        <f t="shared" si="0"/>
        <v>220</v>
      </c>
      <c r="I24" s="32" t="s">
        <v>886</v>
      </c>
      <c r="J24"/>
      <c r="K24" s="34"/>
      <c r="L24" s="33"/>
      <c r="M24" s="34"/>
      <c r="N24" s="7">
        <v>2000</v>
      </c>
      <c r="O24" s="33">
        <v>1579</v>
      </c>
      <c r="P24" s="109"/>
      <c r="Q24" s="35">
        <v>2000</v>
      </c>
      <c r="R24" s="36"/>
      <c r="S24" s="35"/>
      <c r="T24" s="149">
        <f t="shared" si="1"/>
        <v>2000</v>
      </c>
      <c r="U24" s="150">
        <f t="shared" si="2"/>
        <v>0</v>
      </c>
      <c r="V24" s="35"/>
      <c r="W24" s="35"/>
    </row>
    <row r="25" spans="1:23" ht="15.95" customHeight="1" x14ac:dyDescent="0.25">
      <c r="A25" s="27">
        <v>1</v>
      </c>
      <c r="B25" s="28">
        <v>220</v>
      </c>
      <c r="C25" s="28">
        <v>5870</v>
      </c>
      <c r="D25" s="467">
        <v>0</v>
      </c>
      <c r="E25" s="30"/>
      <c r="F25" s="6" t="s">
        <v>178</v>
      </c>
      <c r="G25" s="31">
        <f t="shared" si="0"/>
        <v>220</v>
      </c>
      <c r="I25" s="32" t="s">
        <v>935</v>
      </c>
      <c r="J25"/>
      <c r="K25" s="34"/>
      <c r="L25" s="33"/>
      <c r="M25" s="34"/>
      <c r="N25" s="7">
        <v>10000</v>
      </c>
      <c r="O25" s="33">
        <v>185.7</v>
      </c>
      <c r="P25" s="109"/>
      <c r="Q25" s="35">
        <v>10000</v>
      </c>
      <c r="R25" s="36"/>
      <c r="S25" s="35"/>
      <c r="T25" s="149">
        <f t="shared" si="1"/>
        <v>10000</v>
      </c>
      <c r="U25" s="150">
        <f t="shared" si="2"/>
        <v>0</v>
      </c>
      <c r="V25" s="35"/>
      <c r="W25" s="35"/>
    </row>
    <row r="26" spans="1:23" ht="15.95" customHeight="1" x14ac:dyDescent="0.25">
      <c r="A26" s="27"/>
      <c r="B26" s="28"/>
      <c r="C26" s="28"/>
      <c r="D26" s="29"/>
      <c r="E26" s="30"/>
      <c r="I26" s="32"/>
      <c r="J26"/>
      <c r="K26" s="34"/>
      <c r="L26" s="33"/>
      <c r="M26" s="34"/>
      <c r="O26" s="33"/>
      <c r="P26" s="109"/>
      <c r="Q26" s="35"/>
      <c r="R26" s="36"/>
      <c r="S26" s="35"/>
      <c r="T26" s="149">
        <f t="shared" si="1"/>
        <v>0</v>
      </c>
      <c r="U26" s="150" t="str">
        <f t="shared" si="2"/>
        <v/>
      </c>
      <c r="V26" s="35"/>
      <c r="W26" s="35"/>
    </row>
    <row r="27" spans="1:23" s="39" customFormat="1" ht="15.95" customHeight="1" thickBot="1" x14ac:dyDescent="0.3">
      <c r="A27" s="38"/>
      <c r="B27" s="38"/>
      <c r="C27" s="38"/>
      <c r="D27" s="38"/>
      <c r="G27" s="38"/>
      <c r="I27" s="40" t="str">
        <f>H1</f>
        <v>FIRE DEPARTMENT</v>
      </c>
      <c r="J27" s="42">
        <f>SUM(J8:J9)</f>
        <v>0</v>
      </c>
      <c r="K27" s="43"/>
      <c r="L27" s="42">
        <f>SUM(L8:L25)</f>
        <v>259536.03</v>
      </c>
      <c r="M27" s="43"/>
      <c r="N27" s="42">
        <f>SUM(N8:N25)</f>
        <v>279358</v>
      </c>
      <c r="O27" s="42">
        <f>SUM(O8:O25)</f>
        <v>79530.44</v>
      </c>
      <c r="P27" s="43"/>
      <c r="Q27" s="42">
        <f>SUM(Q8:Q25)</f>
        <v>279358</v>
      </c>
      <c r="R27" s="10"/>
      <c r="S27" s="42">
        <f t="shared" ref="S27:T27" si="3">SUM(S8:S25)</f>
        <v>0</v>
      </c>
      <c r="T27" s="42">
        <f t="shared" si="3"/>
        <v>279358</v>
      </c>
      <c r="U27" s="44"/>
      <c r="V27" s="42">
        <f t="shared" ref="V27:W27" si="4">SUM(V8:V25)</f>
        <v>0</v>
      </c>
      <c r="W27" s="42">
        <f t="shared" si="4"/>
        <v>0</v>
      </c>
    </row>
    <row r="28" spans="1:23" ht="20.100000000000001" customHeight="1" x14ac:dyDescent="0.25">
      <c r="A28" s="680"/>
      <c r="B28" s="680"/>
      <c r="C28" s="680"/>
      <c r="D28" s="680"/>
      <c r="E28" s="680"/>
      <c r="F28" s="680"/>
      <c r="G28" s="680"/>
      <c r="H28" s="680"/>
      <c r="I28" s="680"/>
      <c r="J28" s="680"/>
      <c r="K28" s="680"/>
      <c r="L28" s="680"/>
      <c r="M28" s="680"/>
      <c r="N28" s="680"/>
      <c r="O28" s="680"/>
      <c r="P28" s="680"/>
      <c r="Q28" s="680"/>
      <c r="R28" s="680"/>
      <c r="S28" s="680"/>
      <c r="T28" s="680"/>
      <c r="U28" s="680"/>
      <c r="V28" s="680"/>
      <c r="W28" s="680"/>
    </row>
    <row r="29" spans="1:23" ht="20.100000000000001" customHeight="1" x14ac:dyDescent="0.25">
      <c r="A29" s="680"/>
      <c r="B29" s="680"/>
      <c r="C29" s="680"/>
      <c r="D29" s="680"/>
      <c r="E29" s="680"/>
      <c r="F29" s="680"/>
      <c r="G29" s="680"/>
      <c r="H29" s="680"/>
      <c r="I29" s="680"/>
      <c r="J29" s="680"/>
      <c r="K29" s="680"/>
      <c r="L29" s="680"/>
      <c r="M29" s="680"/>
      <c r="N29" s="680"/>
      <c r="O29" s="680"/>
      <c r="P29" s="680"/>
      <c r="Q29" s="680"/>
      <c r="R29" s="680"/>
      <c r="S29" s="680"/>
      <c r="T29" s="680"/>
      <c r="U29" s="680"/>
      <c r="V29" s="680"/>
      <c r="W29" s="680"/>
    </row>
    <row r="30" spans="1:23" ht="15.95" customHeight="1" x14ac:dyDescent="0.25">
      <c r="A30" s="682" t="s">
        <v>18</v>
      </c>
      <c r="B30" s="682"/>
      <c r="C30" s="682"/>
      <c r="D30" s="682"/>
      <c r="E30" s="682"/>
      <c r="F30" s="682"/>
      <c r="G30" s="682"/>
      <c r="H30" s="682"/>
      <c r="I30" s="682"/>
      <c r="J30" s="682"/>
      <c r="K30" s="682"/>
      <c r="L30" s="682"/>
      <c r="M30" s="682"/>
      <c r="N30" s="682"/>
      <c r="O30" s="682"/>
      <c r="P30" s="682"/>
      <c r="Q30" s="682"/>
      <c r="R30" s="682"/>
      <c r="S30" s="682"/>
      <c r="T30" s="682"/>
      <c r="U30" s="682"/>
      <c r="V30" s="682"/>
      <c r="W30" s="682"/>
    </row>
    <row r="31" spans="1:23" ht="15.95" customHeight="1" x14ac:dyDescent="0.25">
      <c r="A31" s="682"/>
      <c r="B31" s="682"/>
      <c r="C31" s="682"/>
      <c r="D31" s="682"/>
      <c r="E31" s="682"/>
      <c r="F31" s="682"/>
      <c r="G31" s="682"/>
      <c r="H31" s="682"/>
      <c r="I31" s="682"/>
      <c r="J31" s="682"/>
      <c r="K31" s="682"/>
      <c r="L31" s="682"/>
      <c r="M31" s="682"/>
      <c r="N31" s="682"/>
      <c r="O31" s="682"/>
      <c r="P31" s="682"/>
      <c r="Q31" s="682"/>
      <c r="R31" s="682"/>
      <c r="S31" s="682"/>
      <c r="T31" s="682"/>
      <c r="U31" s="682"/>
      <c r="V31" s="682"/>
      <c r="W31" s="682"/>
    </row>
    <row r="32" spans="1:23" ht="15.95" customHeight="1" x14ac:dyDescent="0.25">
      <c r="A32" s="680"/>
      <c r="B32" s="680"/>
      <c r="C32" s="680"/>
      <c r="D32" s="680"/>
      <c r="E32" s="680"/>
      <c r="F32" s="680"/>
      <c r="G32" s="680"/>
      <c r="H32" s="680"/>
      <c r="I32" s="680"/>
      <c r="J32" s="680"/>
      <c r="K32" s="680"/>
      <c r="L32" s="680"/>
      <c r="M32" s="680"/>
      <c r="N32" s="680"/>
      <c r="O32" s="680"/>
      <c r="P32" s="680"/>
      <c r="Q32" s="680"/>
      <c r="R32" s="680"/>
      <c r="S32" s="680"/>
      <c r="T32" s="680"/>
      <c r="U32" s="680"/>
      <c r="V32" s="680"/>
      <c r="W32" s="680"/>
    </row>
    <row r="33" spans="1:24" ht="15.95" customHeight="1" x14ac:dyDescent="0.25">
      <c r="A33" s="683" t="s">
        <v>19</v>
      </c>
      <c r="B33" s="683"/>
      <c r="C33" s="683"/>
      <c r="D33" s="683"/>
      <c r="E33" s="683"/>
      <c r="F33" s="683"/>
      <c r="G33" s="683"/>
      <c r="H33" s="683"/>
      <c r="I33" s="683"/>
      <c r="J33" s="683"/>
      <c r="K33" s="683"/>
      <c r="L33" s="683"/>
      <c r="M33" s="683"/>
      <c r="N33" s="683"/>
      <c r="O33" s="683"/>
      <c r="P33" s="683"/>
      <c r="Q33" s="683"/>
      <c r="R33" s="683"/>
      <c r="S33" s="683"/>
      <c r="T33" s="683"/>
      <c r="U33" s="683"/>
      <c r="V33" s="683"/>
      <c r="W33" s="683"/>
    </row>
    <row r="34" spans="1:24" ht="15.95" customHeight="1" x14ac:dyDescent="0.25">
      <c r="A34" s="45"/>
      <c r="C34" s="684" t="s">
        <v>20</v>
      </c>
      <c r="D34" s="684"/>
      <c r="E34" s="684"/>
      <c r="F34" s="684"/>
      <c r="G34" s="684"/>
      <c r="H34" s="684"/>
      <c r="I34" s="684"/>
      <c r="J34" s="684"/>
      <c r="K34" s="684"/>
      <c r="L34" s="684"/>
      <c r="M34" s="684"/>
      <c r="N34" s="684"/>
      <c r="O34" s="684"/>
      <c r="P34" s="684"/>
      <c r="Q34" s="684"/>
      <c r="R34" s="684"/>
      <c r="S34" s="684"/>
      <c r="T34" s="684"/>
      <c r="U34" s="684"/>
      <c r="V34" s="684"/>
    </row>
    <row r="35" spans="1:24" ht="15.95" customHeight="1" x14ac:dyDescent="0.25">
      <c r="C35" s="685" t="s">
        <v>21</v>
      </c>
      <c r="D35" s="685"/>
      <c r="E35" s="685"/>
      <c r="F35" s="685"/>
      <c r="G35" s="685"/>
      <c r="H35" s="685"/>
      <c r="I35" s="685"/>
      <c r="J35" s="685"/>
      <c r="K35" s="685"/>
      <c r="L35" s="685"/>
      <c r="M35" s="685"/>
      <c r="N35" s="685"/>
      <c r="O35" s="685"/>
      <c r="P35" s="685"/>
      <c r="Q35" s="685"/>
      <c r="R35" s="685"/>
      <c r="S35" s="685"/>
      <c r="T35" s="685"/>
      <c r="U35" s="685"/>
      <c r="V35" s="685"/>
    </row>
    <row r="36" spans="1:24" ht="15.95" customHeight="1" x14ac:dyDescent="0.25">
      <c r="C36" s="685"/>
      <c r="D36" s="685"/>
      <c r="E36" s="685"/>
      <c r="F36" s="685"/>
      <c r="G36" s="685"/>
      <c r="H36" s="685"/>
      <c r="I36" s="685"/>
      <c r="J36" s="685"/>
      <c r="K36" s="685"/>
      <c r="L36" s="685"/>
      <c r="M36" s="685"/>
      <c r="N36" s="685"/>
      <c r="O36" s="685"/>
      <c r="P36" s="685"/>
      <c r="Q36" s="685"/>
      <c r="R36" s="685"/>
      <c r="S36" s="685"/>
      <c r="T36" s="685"/>
      <c r="U36" s="685"/>
      <c r="V36" s="685"/>
    </row>
    <row r="37" spans="1:24" ht="15.95" customHeight="1" x14ac:dyDescent="0.25">
      <c r="A37" s="680"/>
      <c r="B37" s="680"/>
      <c r="C37" s="680"/>
      <c r="D37" s="680"/>
      <c r="E37" s="680"/>
      <c r="F37" s="680"/>
      <c r="G37" s="680"/>
      <c r="H37" s="680"/>
      <c r="I37" s="680"/>
      <c r="J37" s="680"/>
      <c r="K37" s="680"/>
      <c r="L37" s="680"/>
      <c r="M37" s="680"/>
      <c r="N37" s="680"/>
      <c r="O37" s="680"/>
      <c r="P37" s="680"/>
      <c r="Q37" s="680"/>
      <c r="R37" s="680"/>
      <c r="S37" s="680"/>
      <c r="T37" s="680"/>
      <c r="U37" s="680"/>
      <c r="V37" s="680"/>
      <c r="W37" s="680"/>
    </row>
    <row r="38" spans="1:24" s="52" customFormat="1" ht="15.95" customHeight="1" x14ac:dyDescent="0.25">
      <c r="A38" s="47"/>
      <c r="B38" s="48"/>
      <c r="C38" s="49"/>
      <c r="D38" s="50"/>
      <c r="E38" s="51"/>
      <c r="G38" s="53"/>
      <c r="H38" s="54"/>
      <c r="I38" s="55"/>
      <c r="J38" s="686" t="s">
        <v>23</v>
      </c>
      <c r="K38" s="687"/>
      <c r="L38" s="687"/>
      <c r="M38" s="687"/>
      <c r="N38" s="687"/>
      <c r="O38" s="688"/>
      <c r="P38" s="56"/>
      <c r="Q38" s="57">
        <v>4000</v>
      </c>
      <c r="R38" s="58"/>
      <c r="S38" s="689"/>
      <c r="T38" s="689"/>
      <c r="U38" s="689"/>
      <c r="V38" s="689"/>
      <c r="W38" s="690"/>
      <c r="X38" s="6"/>
    </row>
    <row r="39" spans="1:24" ht="15.95" customHeight="1" x14ac:dyDescent="0.25">
      <c r="A39" s="691"/>
      <c r="B39" s="691"/>
      <c r="C39" s="691"/>
      <c r="D39" s="691"/>
      <c r="E39" s="691"/>
      <c r="F39" s="691"/>
      <c r="G39" s="691"/>
      <c r="H39" s="691"/>
      <c r="I39" s="691"/>
      <c r="J39" s="691"/>
      <c r="K39" s="691"/>
      <c r="L39" s="691"/>
      <c r="M39" s="691"/>
      <c r="N39" s="691"/>
      <c r="O39" s="691"/>
      <c r="P39" s="691"/>
      <c r="Q39" s="691"/>
      <c r="R39" s="691"/>
      <c r="S39" s="691"/>
      <c r="T39" s="691"/>
      <c r="U39" s="691"/>
      <c r="V39" s="691"/>
      <c r="W39" s="691"/>
    </row>
    <row r="40" spans="1:24" s="20" customFormat="1" ht="15.95" customHeight="1" x14ac:dyDescent="0.25">
      <c r="B40" s="59"/>
      <c r="C40" s="25"/>
      <c r="D40" s="26"/>
      <c r="E40" s="14"/>
      <c r="I40" s="434" t="s">
        <v>696</v>
      </c>
      <c r="J40" s="60" t="s">
        <v>24</v>
      </c>
      <c r="M40" s="16"/>
      <c r="P40" s="16"/>
      <c r="Q40" s="572"/>
      <c r="R40" s="18"/>
      <c r="S40" s="10"/>
      <c r="T40" s="7"/>
      <c r="U40" s="10"/>
      <c r="V40" s="10"/>
      <c r="W40" s="9"/>
      <c r="X40" s="6"/>
    </row>
    <row r="41" spans="1:24" ht="15.95" customHeight="1" x14ac:dyDescent="0.25">
      <c r="A41" s="27"/>
      <c r="B41" s="28"/>
      <c r="C41" s="49"/>
      <c r="D41" s="29"/>
      <c r="E41" s="30"/>
      <c r="H41" s="32"/>
      <c r="I41" s="453" t="s">
        <v>793</v>
      </c>
      <c r="J41" s="675" t="s">
        <v>933</v>
      </c>
      <c r="K41" s="676"/>
      <c r="L41" s="676"/>
      <c r="M41" s="676"/>
      <c r="N41" s="676"/>
      <c r="O41" s="677"/>
      <c r="Q41" s="120">
        <v>145384</v>
      </c>
      <c r="R41" s="63"/>
      <c r="S41" s="678" t="s">
        <v>363</v>
      </c>
      <c r="T41" s="678"/>
      <c r="U41" s="678"/>
      <c r="V41" s="678"/>
      <c r="W41" s="679"/>
    </row>
    <row r="42" spans="1:24" ht="15.95" customHeight="1" x14ac:dyDescent="0.25">
      <c r="A42" s="27"/>
      <c r="B42" s="28"/>
      <c r="C42" s="49"/>
      <c r="D42" s="29"/>
      <c r="E42" s="30"/>
      <c r="H42" s="32"/>
      <c r="I42" s="453"/>
      <c r="J42" s="675"/>
      <c r="K42" s="676"/>
      <c r="L42" s="676"/>
      <c r="M42" s="676"/>
      <c r="N42" s="676"/>
      <c r="O42" s="677"/>
      <c r="Q42" s="62"/>
      <c r="R42" s="63"/>
      <c r="S42" s="678"/>
      <c r="T42" s="678"/>
      <c r="U42" s="678"/>
      <c r="V42" s="678"/>
      <c r="W42" s="679"/>
    </row>
    <row r="43" spans="1:24" ht="15.95" customHeight="1" x14ac:dyDescent="0.25">
      <c r="A43" s="27"/>
      <c r="B43" s="28"/>
      <c r="C43" s="49"/>
      <c r="D43" s="29"/>
      <c r="E43" s="30"/>
      <c r="H43" s="32"/>
      <c r="I43" s="453"/>
      <c r="J43" s="675"/>
      <c r="K43" s="676"/>
      <c r="L43" s="676"/>
      <c r="M43" s="676"/>
      <c r="N43" s="676"/>
      <c r="O43" s="677"/>
      <c r="Q43" s="62"/>
      <c r="R43" s="63"/>
      <c r="S43" s="678"/>
      <c r="T43" s="678"/>
      <c r="U43" s="678"/>
      <c r="V43" s="678"/>
      <c r="W43" s="679"/>
    </row>
    <row r="44" spans="1:24" ht="15.95" customHeight="1" x14ac:dyDescent="0.25">
      <c r="A44" s="27"/>
      <c r="B44" s="28"/>
      <c r="C44" s="49"/>
      <c r="D44" s="29"/>
      <c r="E44" s="30"/>
      <c r="I44" s="453"/>
      <c r="J44" s="675"/>
      <c r="K44" s="676"/>
      <c r="L44" s="676"/>
      <c r="M44" s="676"/>
      <c r="N44" s="676"/>
      <c r="O44" s="677"/>
      <c r="Q44" s="62"/>
      <c r="R44" s="63"/>
      <c r="S44" s="678"/>
      <c r="T44" s="678"/>
      <c r="U44" s="678"/>
      <c r="V44" s="678"/>
      <c r="W44" s="679"/>
    </row>
    <row r="45" spans="1:24" ht="15.95" customHeight="1" thickBot="1" x14ac:dyDescent="0.3">
      <c r="E45" s="30"/>
      <c r="I45" s="68"/>
      <c r="J45" s="6"/>
      <c r="K45" s="6"/>
      <c r="L45" s="6"/>
      <c r="N45" s="6"/>
      <c r="O45" s="66" t="s">
        <v>25</v>
      </c>
      <c r="Q45" s="42">
        <f>SUM(Q41:Q44)</f>
        <v>145384</v>
      </c>
      <c r="R45" s="7" t="s">
        <v>26</v>
      </c>
    </row>
    <row r="46" spans="1:24" ht="15.95" customHeight="1" x14ac:dyDescent="0.25">
      <c r="E46" s="30"/>
      <c r="I46" s="68"/>
    </row>
    <row r="47" spans="1:24" ht="15.95" customHeight="1" x14ac:dyDescent="0.25">
      <c r="B47" s="59"/>
      <c r="E47" s="30"/>
      <c r="I47" s="434" t="s">
        <v>696</v>
      </c>
      <c r="J47" s="60" t="s">
        <v>27</v>
      </c>
    </row>
    <row r="48" spans="1:24" ht="15.95" customHeight="1" x14ac:dyDescent="0.25">
      <c r="A48" s="27"/>
      <c r="B48" s="28"/>
      <c r="C48" s="49"/>
      <c r="D48" s="29"/>
      <c r="E48" s="30"/>
      <c r="I48" s="454" t="s">
        <v>794</v>
      </c>
      <c r="J48" s="573" t="s">
        <v>934</v>
      </c>
      <c r="K48" s="573"/>
      <c r="L48" s="573"/>
      <c r="M48" s="573"/>
      <c r="N48" s="573"/>
      <c r="O48" s="574"/>
      <c r="Q48" s="62">
        <f>T10</f>
        <v>7500</v>
      </c>
      <c r="R48" s="63"/>
      <c r="S48" s="573" t="s">
        <v>1142</v>
      </c>
      <c r="T48" s="573"/>
      <c r="U48" s="573"/>
      <c r="V48" s="441"/>
      <c r="W48" s="442"/>
    </row>
    <row r="49" spans="1:23" ht="15.95" customHeight="1" x14ac:dyDescent="0.25">
      <c r="A49" s="27"/>
      <c r="B49" s="28"/>
      <c r="C49" s="49"/>
      <c r="D49" s="29"/>
      <c r="E49" s="30"/>
      <c r="I49" s="454" t="s">
        <v>796</v>
      </c>
      <c r="J49" s="573" t="s">
        <v>922</v>
      </c>
      <c r="K49" s="573"/>
      <c r="L49" s="573"/>
      <c r="M49" s="573"/>
      <c r="N49" s="573"/>
      <c r="O49" s="574"/>
      <c r="Q49" s="62">
        <f>T11</f>
        <v>5000</v>
      </c>
      <c r="R49" s="63"/>
      <c r="S49" s="573" t="s">
        <v>63</v>
      </c>
      <c r="T49" s="573"/>
      <c r="U49" s="573"/>
      <c r="V49" s="441"/>
      <c r="W49" s="442"/>
    </row>
    <row r="50" spans="1:23" ht="15.95" customHeight="1" x14ac:dyDescent="0.25">
      <c r="A50" s="27"/>
      <c r="B50" s="28"/>
      <c r="C50" s="49"/>
      <c r="D50" s="29"/>
      <c r="E50" s="30"/>
      <c r="I50" s="454" t="s">
        <v>795</v>
      </c>
      <c r="J50" s="573" t="s">
        <v>923</v>
      </c>
      <c r="K50" s="573"/>
      <c r="L50" s="573"/>
      <c r="M50" s="573"/>
      <c r="N50" s="573"/>
      <c r="O50" s="574"/>
      <c r="Q50" s="62">
        <f>T12</f>
        <v>12000</v>
      </c>
      <c r="R50" s="63"/>
      <c r="S50" s="573" t="s">
        <v>1021</v>
      </c>
      <c r="T50" s="573"/>
      <c r="U50" s="573"/>
      <c r="V50" s="441"/>
      <c r="W50" s="442"/>
    </row>
    <row r="51" spans="1:23" ht="15.95" customHeight="1" x14ac:dyDescent="0.25">
      <c r="A51" s="27"/>
      <c r="B51" s="28"/>
      <c r="C51" s="49"/>
      <c r="D51" s="29"/>
      <c r="E51" s="30"/>
      <c r="I51" s="454" t="s">
        <v>799</v>
      </c>
      <c r="J51" s="573" t="s">
        <v>924</v>
      </c>
      <c r="K51" s="573"/>
      <c r="L51" s="573"/>
      <c r="M51" s="573"/>
      <c r="N51" s="573"/>
      <c r="O51" s="574"/>
      <c r="Q51" s="62">
        <f t="shared" ref="Q51:Q55" si="5">T13</f>
        <v>5000</v>
      </c>
      <c r="R51" s="63"/>
      <c r="S51" s="573" t="s">
        <v>366</v>
      </c>
      <c r="T51" s="573"/>
      <c r="U51" s="573"/>
      <c r="V51" s="441"/>
      <c r="W51" s="442"/>
    </row>
    <row r="52" spans="1:23" ht="15.95" customHeight="1" x14ac:dyDescent="0.25">
      <c r="A52" s="27"/>
      <c r="B52" s="28"/>
      <c r="C52" s="49"/>
      <c r="D52" s="29"/>
      <c r="E52" s="30"/>
      <c r="I52" s="454" t="s">
        <v>800</v>
      </c>
      <c r="J52" s="573" t="s">
        <v>925</v>
      </c>
      <c r="K52" s="573"/>
      <c r="L52" s="573"/>
      <c r="M52" s="573"/>
      <c r="N52" s="573"/>
      <c r="O52" s="574"/>
      <c r="Q52" s="62">
        <f t="shared" si="5"/>
        <v>40000</v>
      </c>
      <c r="R52" s="63"/>
      <c r="S52" s="573" t="s">
        <v>367</v>
      </c>
      <c r="T52" s="573"/>
      <c r="U52" s="573"/>
      <c r="V52" s="441"/>
      <c r="W52" s="442"/>
    </row>
    <row r="53" spans="1:23" ht="15.95" customHeight="1" x14ac:dyDescent="0.25">
      <c r="A53" s="27"/>
      <c r="B53" s="28"/>
      <c r="C53" s="49"/>
      <c r="D53" s="29"/>
      <c r="E53" s="30"/>
      <c r="I53" s="454" t="s">
        <v>801</v>
      </c>
      <c r="J53" s="573" t="s">
        <v>906</v>
      </c>
      <c r="K53" s="573"/>
      <c r="L53" s="573"/>
      <c r="M53" s="573"/>
      <c r="N53" s="573"/>
      <c r="O53" s="574"/>
      <c r="Q53" s="62">
        <f t="shared" si="5"/>
        <v>12000</v>
      </c>
      <c r="R53" s="63"/>
      <c r="S53" s="573" t="s">
        <v>1019</v>
      </c>
      <c r="T53" s="573"/>
      <c r="U53" s="573"/>
      <c r="V53" s="441"/>
      <c r="W53" s="442"/>
    </row>
    <row r="54" spans="1:23" ht="15.95" customHeight="1" x14ac:dyDescent="0.25">
      <c r="A54" s="27"/>
      <c r="B54" s="28"/>
      <c r="C54" s="49"/>
      <c r="D54" s="29"/>
      <c r="E54" s="30"/>
      <c r="H54" s="32"/>
      <c r="I54" s="454" t="s">
        <v>808</v>
      </c>
      <c r="J54" s="573" t="s">
        <v>890</v>
      </c>
      <c r="K54" s="573"/>
      <c r="L54" s="573"/>
      <c r="M54" s="573"/>
      <c r="N54" s="573"/>
      <c r="O54" s="574"/>
      <c r="Q54" s="62">
        <f t="shared" si="5"/>
        <v>2500</v>
      </c>
      <c r="R54" s="63"/>
      <c r="S54" s="573" t="s">
        <v>1022</v>
      </c>
      <c r="T54" s="573"/>
      <c r="U54" s="573"/>
      <c r="V54" s="441"/>
      <c r="W54" s="442"/>
    </row>
    <row r="55" spans="1:23" ht="15.95" customHeight="1" x14ac:dyDescent="0.25">
      <c r="A55" s="27"/>
      <c r="B55" s="28"/>
      <c r="C55" s="49"/>
      <c r="D55" s="29"/>
      <c r="E55" s="30"/>
      <c r="I55" s="454" t="s">
        <v>798</v>
      </c>
      <c r="J55" s="573" t="s">
        <v>894</v>
      </c>
      <c r="K55" s="573"/>
      <c r="L55" s="573"/>
      <c r="M55" s="573"/>
      <c r="N55" s="573"/>
      <c r="O55" s="574"/>
      <c r="Q55" s="62">
        <f t="shared" si="5"/>
        <v>3500</v>
      </c>
      <c r="R55" s="63"/>
      <c r="S55" s="573" t="s">
        <v>365</v>
      </c>
      <c r="T55" s="573"/>
      <c r="U55" s="573"/>
      <c r="V55" s="441"/>
      <c r="W55" s="442"/>
    </row>
    <row r="56" spans="1:23" ht="15.95" customHeight="1" x14ac:dyDescent="0.25">
      <c r="A56" s="27"/>
      <c r="B56" s="28"/>
      <c r="C56" s="49"/>
      <c r="D56" s="29"/>
      <c r="E56" s="30"/>
      <c r="I56" s="454" t="s">
        <v>797</v>
      </c>
      <c r="J56" s="573" t="s">
        <v>903</v>
      </c>
      <c r="K56" s="573"/>
      <c r="L56" s="573"/>
      <c r="M56" s="573"/>
      <c r="N56" s="573"/>
      <c r="O56" s="574"/>
      <c r="Q56" s="62">
        <f>T18</f>
        <v>0</v>
      </c>
      <c r="R56" s="63"/>
      <c r="S56" s="573" t="s">
        <v>207</v>
      </c>
      <c r="T56" s="573"/>
      <c r="U56" s="573"/>
      <c r="V56" s="441"/>
      <c r="W56" s="442"/>
    </row>
    <row r="57" spans="1:23" ht="15.95" customHeight="1" x14ac:dyDescent="0.25">
      <c r="A57" s="27"/>
      <c r="B57" s="28"/>
      <c r="C57" s="49"/>
      <c r="D57" s="29"/>
      <c r="E57" s="30"/>
      <c r="I57" s="454" t="s">
        <v>803</v>
      </c>
      <c r="J57" s="573" t="s">
        <v>897</v>
      </c>
      <c r="K57" s="573"/>
      <c r="L57" s="573"/>
      <c r="M57" s="573"/>
      <c r="N57" s="573"/>
      <c r="O57" s="574"/>
      <c r="Q57" s="62">
        <f t="shared" ref="Q57:Q63" si="6">T19</f>
        <v>1500</v>
      </c>
      <c r="R57" s="63"/>
      <c r="S57" s="573" t="s">
        <v>232</v>
      </c>
      <c r="T57" s="573"/>
      <c r="U57" s="573"/>
      <c r="V57" s="441"/>
      <c r="W57" s="442"/>
    </row>
    <row r="58" spans="1:23" ht="15.95" customHeight="1" x14ac:dyDescent="0.25">
      <c r="A58" s="27"/>
      <c r="B58" s="28"/>
      <c r="C58" s="49"/>
      <c r="D58" s="29"/>
      <c r="E58" s="30"/>
      <c r="H58" s="32"/>
      <c r="I58" s="454" t="s">
        <v>807</v>
      </c>
      <c r="J58" s="573" t="s">
        <v>932</v>
      </c>
      <c r="K58" s="573"/>
      <c r="L58" s="573"/>
      <c r="M58" s="573"/>
      <c r="N58" s="573"/>
      <c r="O58" s="574"/>
      <c r="Q58" s="62">
        <f t="shared" si="6"/>
        <v>8000</v>
      </c>
      <c r="R58" s="63"/>
      <c r="S58" s="573" t="s">
        <v>369</v>
      </c>
      <c r="T58" s="573"/>
      <c r="U58" s="573"/>
      <c r="V58" s="441"/>
      <c r="W58" s="442"/>
    </row>
    <row r="59" spans="1:23" ht="15.95" customHeight="1" x14ac:dyDescent="0.25">
      <c r="A59" s="27"/>
      <c r="B59" s="28"/>
      <c r="C59" s="49"/>
      <c r="D59" s="29"/>
      <c r="E59" s="30"/>
      <c r="I59" s="454" t="s">
        <v>804</v>
      </c>
      <c r="J59" s="573" t="s">
        <v>1046</v>
      </c>
      <c r="K59" s="573"/>
      <c r="L59" s="573"/>
      <c r="M59" s="573"/>
      <c r="N59" s="573"/>
      <c r="O59" s="574"/>
      <c r="Q59" s="62">
        <f t="shared" si="6"/>
        <v>12000</v>
      </c>
      <c r="R59" s="63"/>
      <c r="S59" s="573" t="s">
        <v>1020</v>
      </c>
      <c r="T59" s="573"/>
      <c r="U59" s="573"/>
      <c r="V59" s="441"/>
      <c r="W59" s="442"/>
    </row>
    <row r="60" spans="1:23" ht="15.95" customHeight="1" x14ac:dyDescent="0.25">
      <c r="A60" s="27"/>
      <c r="B60" s="28"/>
      <c r="C60" s="49"/>
      <c r="D60" s="29"/>
      <c r="E60" s="30"/>
      <c r="H60" s="32"/>
      <c r="I60" s="454" t="s">
        <v>806</v>
      </c>
      <c r="J60" s="573" t="s">
        <v>1047</v>
      </c>
      <c r="K60" s="573"/>
      <c r="L60" s="573"/>
      <c r="M60" s="573"/>
      <c r="N60" s="573"/>
      <c r="O60" s="574"/>
      <c r="Q60" s="62">
        <f t="shared" si="6"/>
        <v>9974</v>
      </c>
      <c r="R60" s="63"/>
      <c r="S60" s="573" t="s">
        <v>1023</v>
      </c>
      <c r="T60" s="573"/>
      <c r="U60" s="573"/>
      <c r="V60" s="441"/>
      <c r="W60" s="442"/>
    </row>
    <row r="61" spans="1:23" ht="15.95" customHeight="1" x14ac:dyDescent="0.25">
      <c r="A61" s="27"/>
      <c r="B61" s="28"/>
      <c r="C61" s="49"/>
      <c r="D61" s="29"/>
      <c r="E61" s="30"/>
      <c r="I61" s="454" t="s">
        <v>805</v>
      </c>
      <c r="J61" s="573" t="s">
        <v>927</v>
      </c>
      <c r="K61" s="573"/>
      <c r="L61" s="573"/>
      <c r="M61" s="573"/>
      <c r="N61" s="573"/>
      <c r="O61" s="574"/>
      <c r="Q61" s="62">
        <f t="shared" si="6"/>
        <v>3000</v>
      </c>
      <c r="R61" s="63"/>
      <c r="S61" s="573" t="s">
        <v>368</v>
      </c>
      <c r="T61" s="573"/>
      <c r="U61" s="573"/>
      <c r="V61" s="441"/>
      <c r="W61" s="442"/>
    </row>
    <row r="62" spans="1:23" ht="15.95" customHeight="1" x14ac:dyDescent="0.25">
      <c r="A62" s="27"/>
      <c r="B62" s="28"/>
      <c r="C62" s="49"/>
      <c r="D62" s="29"/>
      <c r="E62" s="30"/>
      <c r="I62" s="454" t="s">
        <v>809</v>
      </c>
      <c r="J62" s="573" t="s">
        <v>886</v>
      </c>
      <c r="K62" s="573"/>
      <c r="L62" s="573"/>
      <c r="M62" s="573"/>
      <c r="N62" s="573"/>
      <c r="O62" s="574"/>
      <c r="Q62" s="62">
        <f t="shared" si="6"/>
        <v>2000</v>
      </c>
      <c r="R62" s="63"/>
      <c r="S62" s="573" t="s">
        <v>370</v>
      </c>
      <c r="T62" s="573"/>
      <c r="U62" s="573"/>
      <c r="V62" s="441"/>
      <c r="W62" s="442"/>
    </row>
    <row r="63" spans="1:23" ht="15.95" customHeight="1" x14ac:dyDescent="0.25">
      <c r="A63" s="27"/>
      <c r="B63" s="28"/>
      <c r="C63" s="49"/>
      <c r="D63" s="29"/>
      <c r="E63" s="30"/>
      <c r="I63" s="454" t="s">
        <v>802</v>
      </c>
      <c r="J63" s="573" t="s">
        <v>935</v>
      </c>
      <c r="K63" s="573"/>
      <c r="L63" s="573"/>
      <c r="M63" s="573"/>
      <c r="N63" s="573"/>
      <c r="O63" s="574"/>
      <c r="Q63" s="62">
        <f t="shared" si="6"/>
        <v>10000</v>
      </c>
      <c r="R63" s="63"/>
      <c r="S63" s="573" t="s">
        <v>1024</v>
      </c>
      <c r="T63" s="573"/>
      <c r="U63" s="573"/>
      <c r="V63" s="441"/>
      <c r="W63" s="442"/>
    </row>
    <row r="64" spans="1:23" ht="15.95" customHeight="1" x14ac:dyDescent="0.25">
      <c r="A64" s="27"/>
      <c r="B64" s="28"/>
      <c r="C64" s="49"/>
      <c r="D64" s="29"/>
      <c r="E64" s="30"/>
      <c r="I64" s="454"/>
      <c r="J64" s="573" t="s">
        <v>364</v>
      </c>
      <c r="K64" s="573"/>
      <c r="L64" s="573"/>
      <c r="M64" s="573"/>
      <c r="N64" s="573"/>
      <c r="O64" s="574"/>
      <c r="Q64" s="62"/>
      <c r="R64" s="63"/>
      <c r="S64" s="573" t="s">
        <v>364</v>
      </c>
      <c r="T64" s="573"/>
      <c r="U64" s="573"/>
      <c r="V64" s="441"/>
      <c r="W64" s="442"/>
    </row>
    <row r="65" spans="1:23" ht="15.95" customHeight="1" x14ac:dyDescent="0.25">
      <c r="A65" s="27"/>
      <c r="B65" s="28"/>
      <c r="D65" s="49"/>
      <c r="E65" s="30"/>
      <c r="H65" s="32"/>
      <c r="I65" s="454"/>
      <c r="J65" s="573" t="s">
        <v>371</v>
      </c>
      <c r="K65" s="573"/>
      <c r="L65" s="573"/>
      <c r="M65" s="573"/>
      <c r="N65" s="573"/>
      <c r="O65" s="574"/>
      <c r="Q65" s="62"/>
      <c r="R65" s="63"/>
      <c r="S65" s="573" t="s">
        <v>371</v>
      </c>
      <c r="T65" s="441"/>
      <c r="U65" s="441"/>
      <c r="V65" s="441"/>
      <c r="W65" s="442"/>
    </row>
    <row r="66" spans="1:23" ht="15.95" customHeight="1" thickBot="1" x14ac:dyDescent="0.3">
      <c r="E66" s="30"/>
      <c r="J66" s="6"/>
      <c r="K66" s="6"/>
      <c r="L66" s="6"/>
      <c r="N66" s="6"/>
      <c r="O66" s="66" t="s">
        <v>28</v>
      </c>
      <c r="Q66" s="42">
        <f>SUM(Q48:Q65)</f>
        <v>133974</v>
      </c>
      <c r="R66" s="7" t="s">
        <v>29</v>
      </c>
    </row>
    <row r="67" spans="1:23" ht="30" customHeight="1" x14ac:dyDescent="0.25">
      <c r="A67" s="680"/>
      <c r="B67" s="680"/>
      <c r="C67" s="680"/>
      <c r="D67" s="680"/>
      <c r="E67" s="680"/>
      <c r="F67" s="680"/>
      <c r="G67" s="680"/>
      <c r="H67" s="680"/>
      <c r="I67" s="680"/>
      <c r="J67" s="680"/>
      <c r="K67" s="680"/>
      <c r="L67" s="680"/>
      <c r="M67" s="680"/>
      <c r="N67" s="680"/>
      <c r="O67" s="680"/>
      <c r="P67" s="680"/>
      <c r="Q67" s="680"/>
      <c r="R67" s="680"/>
      <c r="S67" s="680"/>
      <c r="T67" s="680"/>
      <c r="U67" s="680"/>
      <c r="V67" s="680"/>
      <c r="W67" s="680"/>
    </row>
    <row r="68" spans="1:23" ht="15.95" customHeight="1" thickBot="1" x14ac:dyDescent="0.3">
      <c r="J68" s="6"/>
      <c r="K68" s="674" t="s">
        <v>372</v>
      </c>
      <c r="L68" s="674"/>
      <c r="M68" s="674"/>
      <c r="N68" s="674"/>
      <c r="O68" s="674"/>
      <c r="P68" s="674"/>
      <c r="Q68" s="674"/>
      <c r="R68" s="674"/>
      <c r="S68" s="674"/>
      <c r="T68" s="674"/>
      <c r="U68" s="6"/>
      <c r="V68" s="6"/>
      <c r="W68" s="6"/>
    </row>
    <row r="69" spans="1:23" ht="15.95" customHeight="1" x14ac:dyDescent="0.25">
      <c r="J69" s="6"/>
      <c r="K69" s="6"/>
      <c r="L69" s="6"/>
      <c r="N69" s="6"/>
      <c r="O69" s="6"/>
    </row>
    <row r="70" spans="1:23" ht="15.95" customHeight="1" x14ac:dyDescent="0.25">
      <c r="J70" s="6"/>
      <c r="K70" s="6"/>
      <c r="L70" s="6"/>
      <c r="N70" s="6"/>
      <c r="O70" s="6"/>
    </row>
    <row r="71" spans="1:23" ht="17.100000000000001" customHeight="1" x14ac:dyDescent="0.25">
      <c r="J71" s="6"/>
      <c r="K71" s="6"/>
      <c r="L71" s="6"/>
      <c r="N71" s="6"/>
      <c r="O71" s="6"/>
    </row>
    <row r="72" spans="1:23" ht="17.100000000000001" customHeight="1" x14ac:dyDescent="0.25">
      <c r="J72" s="6"/>
      <c r="K72" s="6"/>
      <c r="L72" s="6"/>
      <c r="N72" s="6"/>
      <c r="O72" s="6"/>
    </row>
    <row r="73" spans="1:23" ht="17.100000000000001" customHeight="1" x14ac:dyDescent="0.25"/>
    <row r="74" spans="1:23" ht="17.100000000000001" customHeight="1" x14ac:dyDescent="0.25"/>
    <row r="75" spans="1:23" ht="17.100000000000001" customHeight="1" x14ac:dyDescent="0.25"/>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17.100000000000001" customHeight="1" x14ac:dyDescent="0.25">
      <c r="A84" s="6"/>
      <c r="B84" s="6"/>
      <c r="C84" s="6"/>
      <c r="D84" s="6"/>
      <c r="G84" s="6"/>
      <c r="J84" s="6"/>
      <c r="K84" s="6"/>
      <c r="L84" s="6"/>
      <c r="M84" s="6"/>
      <c r="N84" s="6"/>
      <c r="O84" s="6"/>
      <c r="P84" s="6"/>
      <c r="Q84" s="6"/>
      <c r="R84" s="6"/>
      <c r="S84" s="6"/>
      <c r="T84" s="6"/>
      <c r="U84" s="6"/>
      <c r="V84" s="6"/>
      <c r="W84" s="6"/>
    </row>
    <row r="85" spans="1:23" ht="17.100000000000001" customHeight="1" x14ac:dyDescent="0.25">
      <c r="A85" s="6"/>
      <c r="B85" s="6"/>
      <c r="C85" s="6"/>
      <c r="D85" s="6"/>
      <c r="G85" s="6"/>
      <c r="J85" s="6"/>
      <c r="K85" s="6"/>
      <c r="L85" s="6"/>
      <c r="M85" s="6"/>
      <c r="N85" s="6"/>
      <c r="O85" s="6"/>
      <c r="P85" s="6"/>
      <c r="Q85" s="6"/>
      <c r="R85" s="6"/>
      <c r="S85" s="6"/>
      <c r="T85" s="6"/>
      <c r="U85" s="6"/>
      <c r="V85" s="6"/>
      <c r="W85" s="6"/>
    </row>
    <row r="86" spans="1:23" ht="17.100000000000001" customHeight="1" x14ac:dyDescent="0.25">
      <c r="A86" s="6"/>
      <c r="B86" s="6"/>
      <c r="C86" s="6"/>
      <c r="D86" s="6"/>
      <c r="G86" s="6"/>
      <c r="J86" s="6"/>
      <c r="K86" s="6"/>
      <c r="L86" s="6"/>
      <c r="M86" s="6"/>
      <c r="N86" s="6"/>
      <c r="O86" s="6"/>
      <c r="P86" s="6"/>
      <c r="Q86" s="6"/>
      <c r="R86" s="6"/>
      <c r="S86" s="6"/>
      <c r="T86" s="6"/>
      <c r="U86" s="6"/>
      <c r="V86" s="6"/>
      <c r="W86" s="6"/>
    </row>
    <row r="87" spans="1:23" ht="17.100000000000001" customHeight="1" x14ac:dyDescent="0.25">
      <c r="A87" s="6"/>
      <c r="B87" s="6"/>
      <c r="C87" s="6"/>
      <c r="D87" s="6"/>
      <c r="G87" s="6"/>
      <c r="J87" s="6"/>
      <c r="K87" s="6"/>
      <c r="L87" s="6"/>
      <c r="M87" s="6"/>
      <c r="N87" s="6"/>
      <c r="O87" s="6"/>
      <c r="P87" s="6"/>
      <c r="Q87" s="6"/>
      <c r="R87" s="6"/>
      <c r="S87" s="6"/>
      <c r="T87" s="6"/>
      <c r="U87" s="6"/>
      <c r="V87" s="6"/>
      <c r="W87" s="6"/>
    </row>
    <row r="88" spans="1:23" ht="17.100000000000001" customHeight="1" x14ac:dyDescent="0.25">
      <c r="A88" s="6"/>
      <c r="B88" s="6"/>
      <c r="C88" s="6"/>
      <c r="D88" s="6"/>
      <c r="G88" s="6"/>
      <c r="J88" s="6"/>
      <c r="K88" s="6"/>
      <c r="L88" s="6"/>
      <c r="M88" s="6"/>
      <c r="N88" s="6"/>
      <c r="O88" s="6"/>
      <c r="P88" s="6"/>
      <c r="Q88" s="6"/>
      <c r="R88" s="6"/>
      <c r="S88" s="6"/>
      <c r="T88" s="6"/>
      <c r="U88" s="6"/>
      <c r="V88" s="6"/>
      <c r="W88" s="6"/>
    </row>
    <row r="89" spans="1:23" ht="17.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row r="99" spans="1:23" ht="20.100000000000001" customHeight="1" x14ac:dyDescent="0.25">
      <c r="A99" s="6"/>
      <c r="B99" s="6"/>
      <c r="C99" s="6"/>
      <c r="D99" s="6"/>
      <c r="G99" s="6"/>
      <c r="J99" s="6"/>
      <c r="K99" s="6"/>
      <c r="L99" s="6"/>
      <c r="M99" s="6"/>
      <c r="N99" s="6"/>
      <c r="O99" s="6"/>
      <c r="P99" s="6"/>
      <c r="Q99" s="6"/>
      <c r="R99" s="6"/>
      <c r="S99" s="6"/>
      <c r="T99" s="6"/>
      <c r="U99" s="6"/>
      <c r="V99" s="6"/>
      <c r="W99" s="6"/>
    </row>
    <row r="100" spans="1:23" ht="20.100000000000001" customHeight="1" x14ac:dyDescent="0.25">
      <c r="A100" s="6"/>
      <c r="B100" s="6"/>
      <c r="C100" s="6"/>
      <c r="D100" s="6"/>
      <c r="G100" s="6"/>
      <c r="J100" s="6"/>
      <c r="K100" s="6"/>
      <c r="L100" s="6"/>
      <c r="M100" s="6"/>
      <c r="N100" s="6"/>
      <c r="O100" s="6"/>
      <c r="P100" s="6"/>
      <c r="Q100" s="6"/>
      <c r="R100" s="6"/>
      <c r="S100" s="6"/>
      <c r="T100" s="6"/>
      <c r="U100" s="6"/>
      <c r="V100" s="6"/>
      <c r="W100" s="6"/>
    </row>
  </sheetData>
  <sortState xmlns:xlrd2="http://schemas.microsoft.com/office/spreadsheetml/2017/richdata2" ref="A48:X64">
    <sortCondition ref="I48:I64"/>
  </sortState>
  <mergeCells count="30">
    <mergeCell ref="U5:U6"/>
    <mergeCell ref="V3:W3"/>
    <mergeCell ref="H1:I1"/>
    <mergeCell ref="H2:I2"/>
    <mergeCell ref="A4:D4"/>
    <mergeCell ref="A5:D5"/>
    <mergeCell ref="Q5:Q6"/>
    <mergeCell ref="A6:D6"/>
    <mergeCell ref="T5:T6"/>
    <mergeCell ref="J41:O41"/>
    <mergeCell ref="S41:W41"/>
    <mergeCell ref="A28:W28"/>
    <mergeCell ref="A29:W29"/>
    <mergeCell ref="A30:W31"/>
    <mergeCell ref="A32:W32"/>
    <mergeCell ref="A33:W33"/>
    <mergeCell ref="C34:V34"/>
    <mergeCell ref="C35:V36"/>
    <mergeCell ref="A37:W37"/>
    <mergeCell ref="J38:O38"/>
    <mergeCell ref="S38:W38"/>
    <mergeCell ref="A39:W39"/>
    <mergeCell ref="K68:T68"/>
    <mergeCell ref="A67:W67"/>
    <mergeCell ref="J42:O42"/>
    <mergeCell ref="J43:O43"/>
    <mergeCell ref="J44:O44"/>
    <mergeCell ref="S42:W42"/>
    <mergeCell ref="S44:W44"/>
    <mergeCell ref="S43:W43"/>
  </mergeCells>
  <printOptions horizontalCentered="1"/>
  <pageMargins left="0.15" right="0.15" top="0.5" bottom="0.5" header="0.25" footer="0.25"/>
  <pageSetup scale="66" fitToHeight="0" orientation="landscape" r:id="rId1"/>
  <headerFooter>
    <oddHeader>&amp;CTOWN OF PRINCETON ~ &amp;14BUDGET WORKSHEET</oddHeader>
    <oddFooter xml:space="preserve">&amp;L&amp;D&amp;R&amp;F/&amp;A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Z98"/>
  <sheetViews>
    <sheetView topLeftCell="J1" zoomScaleNormal="100" workbookViewId="0">
      <selection activeCell="W8" sqref="W8:W20"/>
    </sheetView>
  </sheetViews>
  <sheetFormatPr defaultColWidth="9.140625" defaultRowHeight="15" x14ac:dyDescent="0.25"/>
  <cols>
    <col min="1" max="1" width="2.7109375" style="578" customWidth="1"/>
    <col min="2" max="2" width="5.7109375" style="31" customWidth="1"/>
    <col min="3" max="3" width="7.8554687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42578125" style="6" bestFit="1" customWidth="1"/>
    <col min="10" max="10" width="49.7109375" style="7" bestFit="1" customWidth="1"/>
    <col min="11" max="11" width="0.85546875" style="8" customWidth="1"/>
    <col min="12" max="12" width="23.140625" style="7" bestFit="1" customWidth="1"/>
    <col min="13" max="13" width="0.85546875" style="8" customWidth="1"/>
    <col min="14" max="14" width="13.85546875" style="7" bestFit="1" customWidth="1"/>
    <col min="15" max="15" width="15.42578125" style="7" customWidth="1"/>
    <col min="16" max="16" width="0.85546875" style="8" customWidth="1"/>
    <col min="17" max="17" width="12.140625" style="10" customWidth="1"/>
    <col min="18" max="18" width="1.7109375" style="7" customWidth="1"/>
    <col min="19" max="19" width="32.42578125" style="10" bestFit="1" customWidth="1"/>
    <col min="20" max="20" width="10.7109375" style="7" customWidth="1"/>
    <col min="21" max="22" width="10.7109375" style="10" customWidth="1"/>
    <col min="23" max="23" width="10.7109375" style="9" customWidth="1"/>
    <col min="24" max="24" width="12" style="6" customWidth="1"/>
    <col min="25" max="25" width="11.42578125" style="6" bestFit="1" customWidth="1"/>
    <col min="26" max="16384" width="9.140625" style="6"/>
  </cols>
  <sheetData>
    <row r="1" spans="1:23" ht="20.100000000000001" customHeight="1" x14ac:dyDescent="0.25">
      <c r="A1" s="1" t="s">
        <v>0</v>
      </c>
      <c r="B1" s="2"/>
      <c r="C1" s="2"/>
      <c r="D1" s="2"/>
      <c r="E1" s="3"/>
      <c r="F1" s="4"/>
      <c r="G1" s="5"/>
      <c r="H1" s="692" t="s">
        <v>373</v>
      </c>
      <c r="I1" s="692"/>
    </row>
    <row r="2" spans="1:23" ht="20.100000000000001" customHeight="1" x14ac:dyDescent="0.25">
      <c r="A2" s="1" t="s">
        <v>1</v>
      </c>
      <c r="B2" s="2"/>
      <c r="C2" s="2"/>
      <c r="D2" s="2"/>
      <c r="E2" s="3"/>
      <c r="F2" s="4"/>
      <c r="G2" s="5"/>
      <c r="H2" s="693">
        <v>231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670" t="s">
        <v>5</v>
      </c>
      <c r="B5" s="670"/>
      <c r="C5" s="670"/>
      <c r="D5" s="670"/>
      <c r="E5" s="3"/>
      <c r="F5" s="571" t="s">
        <v>6</v>
      </c>
      <c r="G5" s="13" t="s">
        <v>6</v>
      </c>
      <c r="I5" s="571" t="s">
        <v>7</v>
      </c>
      <c r="J5"/>
      <c r="K5" s="109"/>
      <c r="L5" s="15" t="s">
        <v>8</v>
      </c>
      <c r="M5" s="109"/>
      <c r="N5" s="18" t="s">
        <v>9</v>
      </c>
      <c r="O5" s="15" t="s">
        <v>8</v>
      </c>
      <c r="P5" s="109"/>
      <c r="Q5" s="671" t="s">
        <v>284</v>
      </c>
      <c r="R5" s="21"/>
      <c r="S5" s="572" t="s">
        <v>10</v>
      </c>
      <c r="T5" s="673" t="s">
        <v>285</v>
      </c>
      <c r="U5" s="672" t="s">
        <v>1160</v>
      </c>
      <c r="V5" s="572" t="s">
        <v>286</v>
      </c>
      <c r="W5" s="572" t="s">
        <v>287</v>
      </c>
    </row>
    <row r="6" spans="1:23" s="20" customFormat="1" ht="15.95" customHeight="1" x14ac:dyDescent="0.25">
      <c r="A6" s="670" t="s">
        <v>11</v>
      </c>
      <c r="B6" s="670"/>
      <c r="C6" s="670"/>
      <c r="D6" s="670"/>
      <c r="E6" s="3"/>
      <c r="F6" s="571"/>
      <c r="G6" s="13" t="s">
        <v>1</v>
      </c>
      <c r="I6" s="571"/>
      <c r="J6"/>
      <c r="K6" s="109"/>
      <c r="L6" s="22">
        <v>43646</v>
      </c>
      <c r="M6" s="109"/>
      <c r="N6" s="18" t="s">
        <v>12</v>
      </c>
      <c r="O6" s="22" t="s">
        <v>1066</v>
      </c>
      <c r="P6" s="109"/>
      <c r="Q6" s="671"/>
      <c r="R6" s="21"/>
      <c r="S6" s="572" t="s">
        <v>13</v>
      </c>
      <c r="T6" s="673"/>
      <c r="U6" s="672"/>
      <c r="V6" s="572" t="s">
        <v>288</v>
      </c>
      <c r="W6" s="23" t="s">
        <v>288</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231</v>
      </c>
      <c r="C8" s="28">
        <v>5120</v>
      </c>
      <c r="D8" s="467">
        <v>0</v>
      </c>
      <c r="E8" s="30"/>
      <c r="F8" s="6" t="s">
        <v>182</v>
      </c>
      <c r="G8" s="31">
        <f>B8</f>
        <v>231</v>
      </c>
      <c r="I8" s="428" t="s">
        <v>936</v>
      </c>
      <c r="J8"/>
      <c r="K8" s="34"/>
      <c r="L8" s="33">
        <v>109476.7</v>
      </c>
      <c r="M8" s="34"/>
      <c r="N8" s="7">
        <v>100256</v>
      </c>
      <c r="O8" s="33">
        <v>24895.4</v>
      </c>
      <c r="P8" s="109"/>
      <c r="Q8" s="35">
        <f>N8</f>
        <v>100256</v>
      </c>
      <c r="R8" s="36"/>
      <c r="S8" s="35"/>
      <c r="T8" s="149">
        <f>S8+Q8</f>
        <v>100256</v>
      </c>
      <c r="U8" s="150">
        <f>IF(T8=0,"",(T8-N8)/N8)</f>
        <v>0</v>
      </c>
      <c r="V8" s="35"/>
      <c r="W8" s="35"/>
    </row>
    <row r="9" spans="1:23" ht="15.95" customHeight="1" x14ac:dyDescent="0.25">
      <c r="A9" s="126">
        <v>20</v>
      </c>
      <c r="B9" s="127">
        <v>231</v>
      </c>
      <c r="C9" s="127">
        <v>5100</v>
      </c>
      <c r="D9" s="128">
        <v>201002</v>
      </c>
      <c r="E9" s="129"/>
      <c r="F9" s="155" t="s">
        <v>182</v>
      </c>
      <c r="G9" s="157">
        <f>B9</f>
        <v>231</v>
      </c>
      <c r="H9" s="155"/>
      <c r="I9" s="158" t="s">
        <v>939</v>
      </c>
      <c r="J9"/>
      <c r="K9" s="34"/>
      <c r="L9" s="33"/>
      <c r="M9" s="34"/>
      <c r="N9" s="7">
        <v>59620</v>
      </c>
      <c r="O9" s="33">
        <v>10890.34</v>
      </c>
      <c r="P9" s="109"/>
      <c r="Q9" s="35">
        <f t="shared" ref="Q9:Q20" si="0">N9</f>
        <v>59620</v>
      </c>
      <c r="R9" s="36"/>
      <c r="S9" s="35">
        <v>3000</v>
      </c>
      <c r="T9" s="149">
        <f t="shared" ref="T9:T20" si="1">S9+Q9</f>
        <v>62620</v>
      </c>
      <c r="U9" s="150">
        <f t="shared" ref="U9:U20" si="2">IF(T9=0,"",(T9-N9)/N9)</f>
        <v>5.0318685005031866E-2</v>
      </c>
      <c r="V9" s="35"/>
      <c r="W9" s="35"/>
    </row>
    <row r="10" spans="1:23" ht="15.95" customHeight="1" x14ac:dyDescent="0.25">
      <c r="A10" s="126">
        <v>20</v>
      </c>
      <c r="B10" s="127">
        <v>231</v>
      </c>
      <c r="C10" s="127">
        <v>5242</v>
      </c>
      <c r="D10" s="477">
        <v>0</v>
      </c>
      <c r="E10" s="129"/>
      <c r="F10" s="155" t="s">
        <v>182</v>
      </c>
      <c r="G10" s="157">
        <v>231</v>
      </c>
      <c r="H10" s="155"/>
      <c r="I10" s="158" t="s">
        <v>925</v>
      </c>
      <c r="J10"/>
      <c r="K10" s="34"/>
      <c r="L10" s="33"/>
      <c r="M10" s="34"/>
      <c r="N10" s="7">
        <v>4900</v>
      </c>
      <c r="O10" s="33">
        <v>2448.64</v>
      </c>
      <c r="P10" s="109"/>
      <c r="Q10" s="35">
        <f t="shared" si="0"/>
        <v>4900</v>
      </c>
      <c r="R10" s="36"/>
      <c r="S10" s="35">
        <v>3000</v>
      </c>
      <c r="T10" s="149">
        <f t="shared" si="1"/>
        <v>7900</v>
      </c>
      <c r="U10" s="150">
        <f t="shared" si="2"/>
        <v>0.61224489795918369</v>
      </c>
      <c r="V10" s="35"/>
      <c r="W10" s="35"/>
    </row>
    <row r="11" spans="1:23" ht="15.95" customHeight="1" x14ac:dyDescent="0.25">
      <c r="A11" s="126">
        <v>20</v>
      </c>
      <c r="B11" s="127">
        <v>231</v>
      </c>
      <c r="C11" s="127">
        <v>5300</v>
      </c>
      <c r="D11" s="477">
        <v>0</v>
      </c>
      <c r="E11" s="129"/>
      <c r="F11" s="155" t="s">
        <v>182</v>
      </c>
      <c r="G11" s="157">
        <f t="shared" ref="G11" si="3">B11</f>
        <v>231</v>
      </c>
      <c r="H11" s="155"/>
      <c r="I11" s="158" t="s">
        <v>900</v>
      </c>
      <c r="J11"/>
      <c r="K11" s="34"/>
      <c r="L11" s="33"/>
      <c r="M11" s="34"/>
      <c r="N11" s="7">
        <v>8500</v>
      </c>
      <c r="O11" s="33">
        <v>3054.06</v>
      </c>
      <c r="P11" s="109"/>
      <c r="Q11" s="35">
        <f t="shared" si="0"/>
        <v>8500</v>
      </c>
      <c r="R11" s="36"/>
      <c r="S11" s="35">
        <v>2500</v>
      </c>
      <c r="T11" s="149">
        <f t="shared" si="1"/>
        <v>11000</v>
      </c>
      <c r="U11" s="150">
        <f t="shared" si="2"/>
        <v>0.29411764705882354</v>
      </c>
      <c r="V11" s="35"/>
      <c r="W11" s="35"/>
    </row>
    <row r="12" spans="1:23" ht="15.95" customHeight="1" x14ac:dyDescent="0.25">
      <c r="A12" s="126">
        <v>20</v>
      </c>
      <c r="B12" s="127">
        <v>231</v>
      </c>
      <c r="C12" s="127">
        <v>5307</v>
      </c>
      <c r="D12" s="477">
        <v>0</v>
      </c>
      <c r="E12" s="129"/>
      <c r="F12" s="155" t="s">
        <v>182</v>
      </c>
      <c r="G12" s="157">
        <v>232</v>
      </c>
      <c r="H12" s="155"/>
      <c r="I12" s="158" t="s">
        <v>952</v>
      </c>
      <c r="J12"/>
      <c r="K12" s="34"/>
      <c r="L12" s="33"/>
      <c r="M12" s="34"/>
      <c r="N12" s="7">
        <v>3100</v>
      </c>
      <c r="O12" s="33">
        <v>2625.05</v>
      </c>
      <c r="P12" s="109"/>
      <c r="Q12" s="35">
        <f t="shared" si="0"/>
        <v>3100</v>
      </c>
      <c r="R12" s="36"/>
      <c r="S12" s="35">
        <v>3000</v>
      </c>
      <c r="T12" s="149">
        <f t="shared" si="1"/>
        <v>6100</v>
      </c>
      <c r="U12" s="150">
        <f t="shared" si="2"/>
        <v>0.967741935483871</v>
      </c>
      <c r="V12" s="35"/>
      <c r="W12" s="35"/>
    </row>
    <row r="13" spans="1:23" ht="15.95" customHeight="1" x14ac:dyDescent="0.25">
      <c r="A13" s="126">
        <v>20</v>
      </c>
      <c r="B13" s="127">
        <v>231</v>
      </c>
      <c r="C13" s="127">
        <v>5308</v>
      </c>
      <c r="D13" s="477">
        <v>0</v>
      </c>
      <c r="E13" s="129"/>
      <c r="F13" s="155" t="s">
        <v>182</v>
      </c>
      <c r="G13" s="157">
        <f t="shared" ref="G13" si="4">B13</f>
        <v>231</v>
      </c>
      <c r="H13" s="155"/>
      <c r="I13" s="158" t="s">
        <v>890</v>
      </c>
      <c r="J13"/>
      <c r="K13" s="34"/>
      <c r="L13" s="33"/>
      <c r="M13" s="34"/>
      <c r="N13" s="7">
        <v>4000</v>
      </c>
      <c r="O13" s="33">
        <v>1588</v>
      </c>
      <c r="P13" s="109"/>
      <c r="Q13" s="35">
        <f t="shared" si="0"/>
        <v>4000</v>
      </c>
      <c r="R13" s="36"/>
      <c r="S13" s="35"/>
      <c r="T13" s="149">
        <f t="shared" si="1"/>
        <v>4000</v>
      </c>
      <c r="U13" s="150">
        <f t="shared" si="2"/>
        <v>0</v>
      </c>
      <c r="V13" s="35"/>
      <c r="W13" s="35"/>
    </row>
    <row r="14" spans="1:23" ht="15.95" customHeight="1" x14ac:dyDescent="0.25">
      <c r="A14" s="126">
        <v>20</v>
      </c>
      <c r="B14" s="127">
        <v>231</v>
      </c>
      <c r="C14" s="127">
        <v>5311</v>
      </c>
      <c r="D14" s="477">
        <v>0</v>
      </c>
      <c r="E14" s="129"/>
      <c r="F14" s="155" t="s">
        <v>182</v>
      </c>
      <c r="G14" s="157">
        <v>233</v>
      </c>
      <c r="H14" s="155"/>
      <c r="I14" s="158" t="s">
        <v>953</v>
      </c>
      <c r="J14"/>
      <c r="K14" s="34"/>
      <c r="L14" s="33"/>
      <c r="M14" s="34"/>
      <c r="O14" s="33"/>
      <c r="P14" s="109"/>
      <c r="Q14" s="35">
        <f t="shared" si="0"/>
        <v>0</v>
      </c>
      <c r="R14" s="36"/>
      <c r="S14" s="35"/>
      <c r="T14" s="149">
        <f t="shared" si="1"/>
        <v>0</v>
      </c>
      <c r="U14" s="150" t="str">
        <f t="shared" si="2"/>
        <v/>
      </c>
      <c r="V14" s="35"/>
      <c r="W14" s="35"/>
    </row>
    <row r="15" spans="1:23" ht="15.95" customHeight="1" x14ac:dyDescent="0.25">
      <c r="A15" s="126">
        <v>20</v>
      </c>
      <c r="B15" s="127">
        <v>231</v>
      </c>
      <c r="C15" s="127">
        <v>5340</v>
      </c>
      <c r="D15" s="477">
        <v>0</v>
      </c>
      <c r="E15" s="129"/>
      <c r="F15" s="155" t="s">
        <v>182</v>
      </c>
      <c r="G15" s="157">
        <f t="shared" ref="G15" si="5">B15</f>
        <v>231</v>
      </c>
      <c r="H15" s="155"/>
      <c r="I15" s="158" t="s">
        <v>894</v>
      </c>
      <c r="J15"/>
      <c r="K15" s="34"/>
      <c r="L15" s="33"/>
      <c r="M15" s="34"/>
      <c r="N15" s="7">
        <v>2500</v>
      </c>
      <c r="O15" s="33">
        <v>330.3</v>
      </c>
      <c r="P15" s="109"/>
      <c r="Q15" s="35">
        <f t="shared" si="0"/>
        <v>2500</v>
      </c>
      <c r="R15" s="36"/>
      <c r="S15" s="35"/>
      <c r="T15" s="149">
        <f t="shared" si="1"/>
        <v>2500</v>
      </c>
      <c r="U15" s="150">
        <f t="shared" si="2"/>
        <v>0</v>
      </c>
      <c r="V15" s="35"/>
      <c r="W15" s="35"/>
    </row>
    <row r="16" spans="1:23" ht="15.95" customHeight="1" x14ac:dyDescent="0.25">
      <c r="A16" s="126">
        <v>20</v>
      </c>
      <c r="B16" s="127">
        <v>231</v>
      </c>
      <c r="C16" s="127">
        <v>5420</v>
      </c>
      <c r="D16" s="477">
        <v>0</v>
      </c>
      <c r="E16" s="129"/>
      <c r="F16" s="155" t="s">
        <v>182</v>
      </c>
      <c r="G16" s="157">
        <v>234</v>
      </c>
      <c r="H16" s="155"/>
      <c r="I16" s="158" t="s">
        <v>897</v>
      </c>
      <c r="J16"/>
      <c r="K16" s="34"/>
      <c r="L16" s="33"/>
      <c r="M16" s="34"/>
      <c r="N16" s="7">
        <v>500</v>
      </c>
      <c r="O16" s="33">
        <v>168.78</v>
      </c>
      <c r="P16" s="109"/>
      <c r="Q16" s="35">
        <f t="shared" si="0"/>
        <v>500</v>
      </c>
      <c r="R16" s="36"/>
      <c r="S16" s="35"/>
      <c r="T16" s="149">
        <f t="shared" si="1"/>
        <v>500</v>
      </c>
      <c r="U16" s="150">
        <f t="shared" si="2"/>
        <v>0</v>
      </c>
      <c r="V16" s="35"/>
      <c r="W16" s="35"/>
    </row>
    <row r="17" spans="1:26" ht="15.95" customHeight="1" x14ac:dyDescent="0.25">
      <c r="A17" s="126">
        <v>20</v>
      </c>
      <c r="B17" s="127">
        <v>231</v>
      </c>
      <c r="C17" s="127">
        <v>5500</v>
      </c>
      <c r="D17" s="477">
        <v>0</v>
      </c>
      <c r="E17" s="129"/>
      <c r="F17" s="155" t="s">
        <v>182</v>
      </c>
      <c r="G17" s="157">
        <f t="shared" ref="G17" si="6">B17</f>
        <v>231</v>
      </c>
      <c r="H17" s="155"/>
      <c r="I17" s="158" t="s">
        <v>951</v>
      </c>
      <c r="J17"/>
      <c r="K17" s="34"/>
      <c r="L17" s="33"/>
      <c r="M17" s="34"/>
      <c r="N17" s="7">
        <v>23000</v>
      </c>
      <c r="O17" s="33">
        <v>6617.37</v>
      </c>
      <c r="P17" s="109"/>
      <c r="Q17" s="35">
        <f t="shared" si="0"/>
        <v>23000</v>
      </c>
      <c r="R17" s="36"/>
      <c r="S17" s="35">
        <v>2000</v>
      </c>
      <c r="T17" s="149">
        <f t="shared" si="1"/>
        <v>25000</v>
      </c>
      <c r="U17" s="150">
        <f t="shared" si="2"/>
        <v>8.6956521739130432E-2</v>
      </c>
      <c r="V17" s="35"/>
      <c r="W17" s="35"/>
    </row>
    <row r="18" spans="1:26" ht="15.95" customHeight="1" x14ac:dyDescent="0.25">
      <c r="A18" s="126">
        <v>20</v>
      </c>
      <c r="B18" s="127">
        <v>231</v>
      </c>
      <c r="C18" s="127">
        <v>5525</v>
      </c>
      <c r="D18" s="477">
        <v>0</v>
      </c>
      <c r="E18" s="129"/>
      <c r="F18" s="155" t="s">
        <v>182</v>
      </c>
      <c r="G18" s="157">
        <v>235</v>
      </c>
      <c r="H18" s="155"/>
      <c r="I18" s="158" t="s">
        <v>931</v>
      </c>
      <c r="J18"/>
      <c r="K18" s="34"/>
      <c r="L18" s="33"/>
      <c r="M18" s="34"/>
      <c r="N18" s="7">
        <v>2500</v>
      </c>
      <c r="O18" s="33">
        <v>502.7</v>
      </c>
      <c r="P18" s="109"/>
      <c r="Q18" s="35">
        <f t="shared" si="0"/>
        <v>2500</v>
      </c>
      <c r="R18" s="36"/>
      <c r="S18" s="35"/>
      <c r="T18" s="149">
        <f t="shared" si="1"/>
        <v>2500</v>
      </c>
      <c r="U18" s="150">
        <f t="shared" si="2"/>
        <v>0</v>
      </c>
      <c r="V18" s="35"/>
      <c r="W18" s="35"/>
    </row>
    <row r="19" spans="1:26" ht="15.95" customHeight="1" x14ac:dyDescent="0.25">
      <c r="A19" s="126">
        <v>20</v>
      </c>
      <c r="B19" s="127">
        <v>231</v>
      </c>
      <c r="C19" s="127">
        <v>5582</v>
      </c>
      <c r="D19" s="477">
        <v>0</v>
      </c>
      <c r="E19" s="129"/>
      <c r="F19" s="155" t="s">
        <v>182</v>
      </c>
      <c r="G19" s="157">
        <f t="shared" ref="G19" si="7">B19</f>
        <v>231</v>
      </c>
      <c r="H19" s="155"/>
      <c r="I19" s="158" t="s">
        <v>927</v>
      </c>
      <c r="J19"/>
      <c r="K19" s="34"/>
      <c r="L19" s="33"/>
      <c r="M19" s="34"/>
      <c r="N19" s="7">
        <v>1500</v>
      </c>
      <c r="O19" s="33">
        <v>0</v>
      </c>
      <c r="P19" s="109"/>
      <c r="Q19" s="35">
        <f t="shared" si="0"/>
        <v>1500</v>
      </c>
      <c r="R19" s="36"/>
      <c r="S19" s="35"/>
      <c r="T19" s="149">
        <f t="shared" si="1"/>
        <v>1500</v>
      </c>
      <c r="U19" s="150">
        <f t="shared" si="2"/>
        <v>0</v>
      </c>
      <c r="V19" s="35"/>
      <c r="W19" s="35"/>
    </row>
    <row r="20" spans="1:26" ht="15.95" customHeight="1" x14ac:dyDescent="0.25">
      <c r="A20" s="126">
        <v>20</v>
      </c>
      <c r="B20" s="127">
        <v>231</v>
      </c>
      <c r="C20" s="127">
        <v>5730</v>
      </c>
      <c r="D20" s="477">
        <v>0</v>
      </c>
      <c r="E20" s="129"/>
      <c r="F20" s="155" t="s">
        <v>182</v>
      </c>
      <c r="G20" s="157">
        <v>236</v>
      </c>
      <c r="H20" s="155"/>
      <c r="I20" s="158" t="s">
        <v>886</v>
      </c>
      <c r="J20"/>
      <c r="K20" s="34"/>
      <c r="L20" s="33"/>
      <c r="M20" s="34"/>
      <c r="N20" s="7">
        <v>3000</v>
      </c>
      <c r="O20" s="33">
        <v>600</v>
      </c>
      <c r="P20" s="109"/>
      <c r="Q20" s="35">
        <f t="shared" si="0"/>
        <v>3000</v>
      </c>
      <c r="R20" s="36"/>
      <c r="S20" s="35">
        <v>1000</v>
      </c>
      <c r="T20" s="149">
        <f t="shared" si="1"/>
        <v>4000</v>
      </c>
      <c r="U20" s="150">
        <f t="shared" si="2"/>
        <v>0.33333333333333331</v>
      </c>
      <c r="V20" s="35"/>
      <c r="W20" s="35"/>
    </row>
    <row r="21" spans="1:26" s="39" customFormat="1" ht="15.95" customHeight="1" thickBot="1" x14ac:dyDescent="0.3">
      <c r="A21" s="130"/>
      <c r="B21" s="131" t="s">
        <v>375</v>
      </c>
      <c r="C21" s="38"/>
      <c r="D21" s="38"/>
      <c r="G21" s="38"/>
      <c r="I21" s="40" t="str">
        <f>H1</f>
        <v>AMBULANCE</v>
      </c>
      <c r="J21" s="42">
        <f>SUM(J8:J10)</f>
        <v>0</v>
      </c>
      <c r="K21" s="43"/>
      <c r="L21" s="42">
        <f>SUM(L8:L20)</f>
        <v>109476.7</v>
      </c>
      <c r="M21" s="43"/>
      <c r="N21" s="42">
        <f>SUM(N8:N20)</f>
        <v>213376</v>
      </c>
      <c r="O21" s="42">
        <f>SUM(O8:O20)</f>
        <v>53720.640000000007</v>
      </c>
      <c r="P21" s="43"/>
      <c r="Q21" s="42">
        <f>SUM(Q8:Q20)</f>
        <v>213376</v>
      </c>
      <c r="R21" s="10"/>
      <c r="S21" s="42">
        <f t="shared" ref="S21:T21" si="8">SUM(S8:S20)</f>
        <v>14500</v>
      </c>
      <c r="T21" s="42">
        <f t="shared" si="8"/>
        <v>227876</v>
      </c>
      <c r="U21" s="44"/>
      <c r="V21" s="42">
        <f t="shared" ref="V21:W21" si="9">SUM(V8:V20)</f>
        <v>0</v>
      </c>
      <c r="W21" s="42">
        <f t="shared" si="9"/>
        <v>0</v>
      </c>
    </row>
    <row r="22" spans="1:26" ht="20.100000000000001" customHeight="1" x14ac:dyDescent="0.25">
      <c r="A22" s="680"/>
      <c r="B22" s="680"/>
      <c r="C22" s="680"/>
      <c r="D22" s="680"/>
      <c r="E22" s="680"/>
      <c r="F22" s="680"/>
      <c r="G22" s="680"/>
      <c r="H22" s="680"/>
      <c r="I22" s="680"/>
      <c r="J22" s="680"/>
      <c r="K22" s="680"/>
      <c r="L22" s="680"/>
      <c r="M22" s="680"/>
      <c r="N22" s="680"/>
      <c r="O22" s="680"/>
      <c r="P22" s="680"/>
      <c r="Q22" s="680"/>
      <c r="R22" s="680"/>
      <c r="S22" s="680"/>
      <c r="T22" s="680"/>
      <c r="U22" s="680"/>
      <c r="V22" s="680"/>
      <c r="W22" s="680"/>
      <c r="X22" s="6" t="s">
        <v>376</v>
      </c>
      <c r="Z22" s="142"/>
    </row>
    <row r="23" spans="1:26" ht="20.100000000000001" customHeight="1" x14ac:dyDescent="0.25">
      <c r="A23" s="680"/>
      <c r="B23" s="680"/>
      <c r="C23" s="680"/>
      <c r="D23" s="680"/>
      <c r="E23" s="680"/>
      <c r="F23" s="680"/>
      <c r="G23" s="680"/>
      <c r="H23" s="680"/>
      <c r="I23" s="680"/>
      <c r="J23" s="680"/>
      <c r="K23" s="680"/>
      <c r="L23" s="680"/>
      <c r="M23" s="680"/>
      <c r="N23" s="680"/>
      <c r="O23" s="680"/>
      <c r="P23" s="680"/>
      <c r="Q23" s="680"/>
      <c r="R23" s="680"/>
      <c r="S23" s="680"/>
      <c r="T23" s="680"/>
      <c r="U23" s="680"/>
      <c r="V23" s="680"/>
      <c r="W23" s="680"/>
      <c r="X23" s="175">
        <f>N9+N10</f>
        <v>64520</v>
      </c>
      <c r="Y23" s="39">
        <f>S9+S10</f>
        <v>6000</v>
      </c>
      <c r="Z23" s="176">
        <f>Y23/X23</f>
        <v>9.2994420334779906E-2</v>
      </c>
    </row>
    <row r="24" spans="1:26" ht="15.95" customHeight="1" x14ac:dyDescent="0.25">
      <c r="A24" s="682" t="s">
        <v>18</v>
      </c>
      <c r="B24" s="682"/>
      <c r="C24" s="682"/>
      <c r="D24" s="682"/>
      <c r="E24" s="682"/>
      <c r="F24" s="682"/>
      <c r="G24" s="682"/>
      <c r="H24" s="682"/>
      <c r="I24" s="682"/>
      <c r="J24" s="682"/>
      <c r="K24" s="682"/>
      <c r="L24" s="682"/>
      <c r="M24" s="682"/>
      <c r="N24" s="682"/>
      <c r="O24" s="682"/>
      <c r="P24" s="682"/>
      <c r="Q24" s="682"/>
      <c r="R24" s="682"/>
      <c r="S24" s="682"/>
      <c r="T24" s="682"/>
      <c r="U24" s="682"/>
      <c r="V24" s="682"/>
      <c r="W24" s="682"/>
      <c r="Y24" s="39">
        <f>Y23+X23</f>
        <v>70520</v>
      </c>
    </row>
    <row r="25" spans="1:26" ht="15.95" customHeight="1" x14ac:dyDescent="0.25">
      <c r="A25" s="682"/>
      <c r="B25" s="682"/>
      <c r="C25" s="682"/>
      <c r="D25" s="682"/>
      <c r="E25" s="682"/>
      <c r="F25" s="682"/>
      <c r="G25" s="682"/>
      <c r="H25" s="682"/>
      <c r="I25" s="682"/>
      <c r="J25" s="682"/>
      <c r="K25" s="682"/>
      <c r="L25" s="682"/>
      <c r="M25" s="682"/>
      <c r="N25" s="682"/>
      <c r="O25" s="682"/>
      <c r="P25" s="682"/>
      <c r="Q25" s="682"/>
      <c r="R25" s="682"/>
      <c r="S25" s="682"/>
      <c r="T25" s="682"/>
      <c r="U25" s="682"/>
      <c r="V25" s="682"/>
      <c r="W25" s="682"/>
      <c r="X25" s="39">
        <f>SUM(T10:T20)</f>
        <v>65000</v>
      </c>
    </row>
    <row r="26" spans="1:26" ht="15.95" customHeight="1" x14ac:dyDescent="0.25">
      <c r="A26" s="680"/>
      <c r="B26" s="680"/>
      <c r="C26" s="680"/>
      <c r="D26" s="680"/>
      <c r="E26" s="680"/>
      <c r="F26" s="680"/>
      <c r="G26" s="680"/>
      <c r="H26" s="680"/>
      <c r="I26" s="680"/>
      <c r="J26" s="680"/>
      <c r="K26" s="680"/>
      <c r="L26" s="680"/>
      <c r="M26" s="680"/>
      <c r="N26" s="680"/>
      <c r="O26" s="680"/>
      <c r="P26" s="680"/>
      <c r="Q26" s="680"/>
      <c r="R26" s="680"/>
      <c r="S26" s="680"/>
      <c r="T26" s="680"/>
      <c r="U26" s="680"/>
      <c r="V26" s="680"/>
      <c r="W26" s="680"/>
    </row>
    <row r="27" spans="1:26" ht="15.95" customHeight="1" x14ac:dyDescent="0.25">
      <c r="A27" s="683" t="s">
        <v>19</v>
      </c>
      <c r="B27" s="683"/>
      <c r="C27" s="683"/>
      <c r="D27" s="683"/>
      <c r="E27" s="683"/>
      <c r="F27" s="683"/>
      <c r="G27" s="683"/>
      <c r="H27" s="683"/>
      <c r="I27" s="683"/>
      <c r="J27" s="683"/>
      <c r="K27" s="683"/>
      <c r="L27" s="683"/>
      <c r="M27" s="683"/>
      <c r="N27" s="683"/>
      <c r="O27" s="683"/>
      <c r="P27" s="683"/>
      <c r="Q27" s="683"/>
      <c r="R27" s="683"/>
      <c r="S27" s="683"/>
      <c r="T27" s="683"/>
      <c r="U27" s="683"/>
      <c r="V27" s="683"/>
      <c r="W27" s="683"/>
    </row>
    <row r="28" spans="1:26" ht="15.95" customHeight="1" x14ac:dyDescent="0.25">
      <c r="A28" s="45"/>
      <c r="C28" s="684" t="s">
        <v>20</v>
      </c>
      <c r="D28" s="684"/>
      <c r="E28" s="684"/>
      <c r="F28" s="684"/>
      <c r="G28" s="684"/>
      <c r="H28" s="684"/>
      <c r="I28" s="684"/>
      <c r="J28" s="684"/>
      <c r="K28" s="684"/>
      <c r="L28" s="684"/>
      <c r="M28" s="684"/>
      <c r="N28" s="684"/>
      <c r="O28" s="684"/>
      <c r="P28" s="684"/>
      <c r="Q28" s="684"/>
      <c r="R28" s="684"/>
      <c r="S28" s="684"/>
      <c r="T28" s="684"/>
      <c r="U28" s="684"/>
      <c r="V28" s="684"/>
    </row>
    <row r="29" spans="1:26" ht="15.95" customHeight="1" x14ac:dyDescent="0.25">
      <c r="C29" s="685" t="s">
        <v>21</v>
      </c>
      <c r="D29" s="685"/>
      <c r="E29" s="685"/>
      <c r="F29" s="685"/>
      <c r="G29" s="685"/>
      <c r="H29" s="685"/>
      <c r="I29" s="685"/>
      <c r="J29" s="685"/>
      <c r="K29" s="685"/>
      <c r="L29" s="685"/>
      <c r="M29" s="685"/>
      <c r="N29" s="685"/>
      <c r="O29" s="685"/>
      <c r="P29" s="685"/>
      <c r="Q29" s="685"/>
      <c r="R29" s="685"/>
      <c r="S29" s="685"/>
      <c r="T29" s="685"/>
      <c r="U29" s="685"/>
      <c r="V29" s="685"/>
    </row>
    <row r="30" spans="1:26" ht="15.95" customHeight="1" x14ac:dyDescent="0.25">
      <c r="C30" s="685"/>
      <c r="D30" s="685"/>
      <c r="E30" s="685"/>
      <c r="F30" s="685"/>
      <c r="G30" s="685"/>
      <c r="H30" s="685"/>
      <c r="I30" s="685"/>
      <c r="J30" s="685"/>
      <c r="K30" s="685"/>
      <c r="L30" s="685"/>
      <c r="M30" s="685"/>
      <c r="N30" s="685"/>
      <c r="O30" s="685"/>
      <c r="P30" s="685"/>
      <c r="Q30" s="685"/>
      <c r="R30" s="685"/>
      <c r="S30" s="685"/>
      <c r="T30" s="685"/>
      <c r="U30" s="685"/>
      <c r="V30" s="685"/>
    </row>
    <row r="31" spans="1:26" ht="15.95" customHeight="1" x14ac:dyDescent="0.25">
      <c r="A31" s="680"/>
      <c r="B31" s="680"/>
      <c r="C31" s="680"/>
      <c r="D31" s="680"/>
      <c r="E31" s="680"/>
      <c r="F31" s="680"/>
      <c r="G31" s="680"/>
      <c r="H31" s="680"/>
      <c r="I31" s="680"/>
      <c r="J31" s="680"/>
      <c r="K31" s="680"/>
      <c r="L31" s="680"/>
      <c r="M31" s="680"/>
      <c r="N31" s="680"/>
      <c r="O31" s="680"/>
      <c r="P31" s="680"/>
      <c r="Q31" s="680"/>
      <c r="R31" s="680"/>
      <c r="S31" s="680"/>
      <c r="T31" s="680"/>
      <c r="U31" s="680"/>
      <c r="V31" s="680"/>
      <c r="W31" s="680"/>
    </row>
    <row r="32" spans="1:26" s="52" customFormat="1" ht="15.95" customHeight="1" x14ac:dyDescent="0.25">
      <c r="A32" s="47"/>
      <c r="B32" s="48"/>
      <c r="C32" s="49"/>
      <c r="D32" s="50"/>
      <c r="E32" s="51"/>
      <c r="G32" s="53"/>
      <c r="H32" s="54"/>
      <c r="I32" s="55"/>
      <c r="J32" s="686" t="s">
        <v>23</v>
      </c>
      <c r="K32" s="687"/>
      <c r="L32" s="687"/>
      <c r="M32" s="687"/>
      <c r="N32" s="687"/>
      <c r="O32" s="688"/>
      <c r="P32" s="56"/>
      <c r="Q32" s="57">
        <v>4000</v>
      </c>
      <c r="R32" s="58"/>
      <c r="S32" s="689"/>
      <c r="T32" s="689"/>
      <c r="U32" s="689"/>
      <c r="V32" s="689"/>
      <c r="W32" s="690"/>
      <c r="X32" s="6"/>
    </row>
    <row r="33" spans="1:24" ht="15.95" customHeight="1" x14ac:dyDescent="0.25">
      <c r="A33" s="691"/>
      <c r="B33" s="691"/>
      <c r="C33" s="691"/>
      <c r="D33" s="691"/>
      <c r="E33" s="691"/>
      <c r="F33" s="691"/>
      <c r="G33" s="691"/>
      <c r="H33" s="691"/>
      <c r="I33" s="691"/>
      <c r="J33" s="691"/>
      <c r="K33" s="691"/>
      <c r="L33" s="691"/>
      <c r="M33" s="691"/>
      <c r="N33" s="691"/>
      <c r="O33" s="691"/>
      <c r="P33" s="691"/>
      <c r="Q33" s="691"/>
      <c r="R33" s="691"/>
      <c r="S33" s="691"/>
      <c r="T33" s="691"/>
      <c r="U33" s="691"/>
      <c r="V33" s="691"/>
      <c r="W33" s="691"/>
    </row>
    <row r="34" spans="1:24" s="20" customFormat="1" ht="15.95" customHeight="1" x14ac:dyDescent="0.25">
      <c r="B34" s="59"/>
      <c r="C34" s="25"/>
      <c r="D34" s="26"/>
      <c r="E34" s="14"/>
      <c r="I34" s="434" t="s">
        <v>696</v>
      </c>
      <c r="J34" s="60" t="s">
        <v>24</v>
      </c>
      <c r="M34" s="16"/>
      <c r="P34" s="16"/>
      <c r="Q34" s="572"/>
      <c r="R34" s="18"/>
      <c r="S34" s="10"/>
      <c r="T34" s="7"/>
      <c r="U34" s="10"/>
      <c r="V34" s="10"/>
      <c r="W34" s="9"/>
      <c r="X34" s="6"/>
    </row>
    <row r="35" spans="1:24" ht="51" customHeight="1" x14ac:dyDescent="0.25">
      <c r="A35" s="27"/>
      <c r="B35" s="28"/>
      <c r="C35" s="49"/>
      <c r="D35" s="29"/>
      <c r="E35" s="30"/>
      <c r="H35" s="32"/>
      <c r="I35" s="103" t="s">
        <v>810</v>
      </c>
      <c r="J35" s="675" t="s">
        <v>936</v>
      </c>
      <c r="K35" s="676"/>
      <c r="L35" s="676"/>
      <c r="M35" s="676"/>
      <c r="N35" s="676"/>
      <c r="O35" s="677"/>
      <c r="Q35" s="62">
        <f>T8</f>
        <v>100256</v>
      </c>
      <c r="R35" s="63"/>
      <c r="S35" s="675" t="s">
        <v>937</v>
      </c>
      <c r="T35" s="676"/>
      <c r="U35" s="676"/>
      <c r="V35" s="676"/>
      <c r="W35" s="676"/>
      <c r="X35" s="677"/>
    </row>
    <row r="36" spans="1:24" ht="30.6" customHeight="1" x14ac:dyDescent="0.25">
      <c r="A36" s="27"/>
      <c r="B36" s="28"/>
      <c r="C36" s="49"/>
      <c r="D36" s="29"/>
      <c r="E36" s="30"/>
      <c r="H36" s="32"/>
      <c r="I36" s="456" t="s">
        <v>938</v>
      </c>
      <c r="J36" s="675" t="s">
        <v>939</v>
      </c>
      <c r="K36" s="676"/>
      <c r="L36" s="676"/>
      <c r="M36" s="676"/>
      <c r="N36" s="676"/>
      <c r="O36" s="677"/>
      <c r="Q36" s="62">
        <f>T9</f>
        <v>62620</v>
      </c>
      <c r="R36" s="63"/>
      <c r="S36" s="675" t="s">
        <v>1143</v>
      </c>
      <c r="T36" s="676"/>
      <c r="U36" s="676"/>
      <c r="V36" s="676"/>
      <c r="W36" s="676"/>
      <c r="X36" s="677"/>
    </row>
    <row r="37" spans="1:24" ht="15.95" customHeight="1" x14ac:dyDescent="0.25">
      <c r="A37" s="27"/>
      <c r="B37" s="28"/>
      <c r="C37" s="49"/>
      <c r="D37" s="29"/>
      <c r="E37" s="30"/>
      <c r="H37" s="32"/>
      <c r="I37" s="455"/>
      <c r="J37" s="675"/>
      <c r="K37" s="676"/>
      <c r="L37" s="676"/>
      <c r="M37" s="676"/>
      <c r="N37" s="676"/>
      <c r="O37" s="677"/>
      <c r="Q37" s="62"/>
      <c r="R37" s="63"/>
      <c r="S37" s="678"/>
      <c r="T37" s="678"/>
      <c r="U37" s="678"/>
      <c r="V37" s="678"/>
      <c r="W37" s="679"/>
    </row>
    <row r="38" spans="1:24" ht="15.95" customHeight="1" x14ac:dyDescent="0.25">
      <c r="A38" s="27"/>
      <c r="B38" s="28"/>
      <c r="C38" s="49"/>
      <c r="D38" s="29"/>
      <c r="E38" s="30"/>
      <c r="I38" s="68"/>
      <c r="J38" s="675"/>
      <c r="K38" s="676"/>
      <c r="L38" s="676"/>
      <c r="M38" s="676"/>
      <c r="N38" s="676"/>
      <c r="O38" s="677"/>
      <c r="Q38" s="62"/>
      <c r="R38" s="63"/>
      <c r="S38" s="678"/>
      <c r="T38" s="678"/>
      <c r="U38" s="678"/>
      <c r="V38" s="678"/>
      <c r="W38" s="679"/>
    </row>
    <row r="39" spans="1:24" ht="15.95" customHeight="1" thickBot="1" x14ac:dyDescent="0.3">
      <c r="E39" s="30"/>
      <c r="I39" s="68"/>
      <c r="J39" s="6"/>
      <c r="K39" s="6"/>
      <c r="L39" s="6"/>
      <c r="N39" s="6"/>
      <c r="O39" s="66" t="s">
        <v>25</v>
      </c>
      <c r="Q39" s="42">
        <f>SUM(Q35:Q38)</f>
        <v>162876</v>
      </c>
      <c r="R39" s="7" t="s">
        <v>26</v>
      </c>
    </row>
    <row r="40" spans="1:24" ht="15.95" customHeight="1" x14ac:dyDescent="0.25">
      <c r="E40" s="30"/>
      <c r="I40" s="68"/>
    </row>
    <row r="41" spans="1:24" ht="15.95" customHeight="1" thickBot="1" x14ac:dyDescent="0.3">
      <c r="B41" s="59"/>
      <c r="E41" s="30"/>
      <c r="I41" s="434" t="s">
        <v>696</v>
      </c>
      <c r="J41" s="60" t="s">
        <v>27</v>
      </c>
    </row>
    <row r="42" spans="1:24" ht="15.95" customHeight="1" x14ac:dyDescent="0.25">
      <c r="B42" s="59"/>
      <c r="E42" s="30"/>
      <c r="I42" s="68"/>
      <c r="J42" s="121"/>
      <c r="L42" s="722" t="s">
        <v>1068</v>
      </c>
      <c r="M42" s="7"/>
      <c r="N42" s="10"/>
      <c r="P42" s="10"/>
      <c r="R42" s="9"/>
      <c r="S42" s="6"/>
      <c r="T42" s="6"/>
      <c r="U42" s="6"/>
      <c r="V42" s="6"/>
      <c r="W42" s="6"/>
    </row>
    <row r="43" spans="1:24" ht="15.95" customHeight="1" x14ac:dyDescent="0.25">
      <c r="B43" s="59"/>
      <c r="E43" s="30"/>
      <c r="I43" s="68"/>
      <c r="J43" s="68" t="s">
        <v>374</v>
      </c>
      <c r="L43" s="723"/>
      <c r="M43" s="7"/>
      <c r="N43" s="10"/>
      <c r="P43" s="10"/>
      <c r="R43" s="9"/>
      <c r="S43" s="6"/>
      <c r="T43" s="6"/>
      <c r="U43" s="6"/>
      <c r="V43" s="6"/>
      <c r="W43" s="6"/>
    </row>
    <row r="44" spans="1:24" ht="15.95" customHeight="1" x14ac:dyDescent="0.25">
      <c r="A44" s="27"/>
      <c r="B44" s="28"/>
      <c r="C44" s="49"/>
      <c r="D44" s="29"/>
      <c r="E44" s="30"/>
      <c r="H44" s="32"/>
      <c r="I44" s="457" t="s">
        <v>950</v>
      </c>
      <c r="J44" s="575" t="s">
        <v>925</v>
      </c>
      <c r="L44" s="123">
        <f>T10</f>
        <v>7900</v>
      </c>
      <c r="M44" s="63"/>
      <c r="N44" s="575" t="s">
        <v>1144</v>
      </c>
      <c r="O44" s="575"/>
      <c r="P44" s="575"/>
      <c r="Q44" s="575"/>
      <c r="R44" s="576"/>
      <c r="S44" s="124" t="s">
        <v>390</v>
      </c>
      <c r="T44" s="6"/>
      <c r="U44" s="6"/>
      <c r="V44" s="6"/>
      <c r="W44" s="6"/>
    </row>
    <row r="45" spans="1:24" ht="15.95" customHeight="1" x14ac:dyDescent="0.25">
      <c r="A45" s="27"/>
      <c r="B45" s="28"/>
      <c r="C45" s="49"/>
      <c r="D45" s="29"/>
      <c r="E45" s="30"/>
      <c r="I45" s="457" t="s">
        <v>948</v>
      </c>
      <c r="J45" s="575" t="s">
        <v>900</v>
      </c>
      <c r="L45" s="464">
        <v>500</v>
      </c>
      <c r="M45" s="63"/>
      <c r="N45" s="575" t="s">
        <v>379</v>
      </c>
      <c r="O45" s="575"/>
      <c r="P45" s="575"/>
      <c r="Q45" s="575"/>
      <c r="R45" s="576"/>
      <c r="S45" s="443" t="s">
        <v>384</v>
      </c>
      <c r="T45" s="6"/>
      <c r="U45" s="6"/>
      <c r="V45" s="6"/>
      <c r="W45" s="6"/>
    </row>
    <row r="46" spans="1:24" ht="15.95" customHeight="1" x14ac:dyDescent="0.25">
      <c r="A46" s="27"/>
      <c r="B46" s="28"/>
      <c r="C46" s="49"/>
      <c r="D46" s="29"/>
      <c r="E46" s="30"/>
      <c r="I46" s="457" t="s">
        <v>948</v>
      </c>
      <c r="J46" s="575" t="s">
        <v>900</v>
      </c>
      <c r="L46" s="464">
        <v>6000</v>
      </c>
      <c r="M46" s="63"/>
      <c r="N46" s="575" t="s">
        <v>1145</v>
      </c>
      <c r="O46" s="575"/>
      <c r="P46" s="575"/>
      <c r="Q46" s="575"/>
      <c r="R46" s="576"/>
      <c r="S46" s="443" t="s">
        <v>385</v>
      </c>
      <c r="T46" s="6"/>
      <c r="U46" s="6"/>
      <c r="V46" s="6"/>
      <c r="W46" s="6"/>
    </row>
    <row r="47" spans="1:24" ht="15.95" customHeight="1" x14ac:dyDescent="0.25">
      <c r="A47" s="27"/>
      <c r="B47" s="28"/>
      <c r="C47" s="49"/>
      <c r="D47" s="29"/>
      <c r="E47" s="30"/>
      <c r="I47" s="457" t="s">
        <v>948</v>
      </c>
      <c r="J47" s="575" t="s">
        <v>900</v>
      </c>
      <c r="L47" s="464">
        <v>2000</v>
      </c>
      <c r="M47" s="63"/>
      <c r="N47" s="575" t="s">
        <v>1146</v>
      </c>
      <c r="O47" s="575"/>
      <c r="P47" s="575"/>
      <c r="Q47" s="575"/>
      <c r="R47" s="576"/>
      <c r="S47" s="443" t="s">
        <v>387</v>
      </c>
      <c r="T47" s="6"/>
      <c r="U47" s="6"/>
      <c r="V47" s="6"/>
      <c r="W47" s="6"/>
    </row>
    <row r="48" spans="1:24" ht="15.95" customHeight="1" x14ac:dyDescent="0.25">
      <c r="A48" s="27"/>
      <c r="B48" s="28"/>
      <c r="C48" s="49"/>
      <c r="D48" s="29"/>
      <c r="E48" s="30"/>
      <c r="I48" s="457" t="s">
        <v>948</v>
      </c>
      <c r="J48" s="575" t="s">
        <v>900</v>
      </c>
      <c r="L48" s="464">
        <v>2500</v>
      </c>
      <c r="M48" s="63"/>
      <c r="N48" s="575" t="s">
        <v>1147</v>
      </c>
      <c r="O48" s="575"/>
      <c r="P48" s="575"/>
      <c r="Q48" s="575"/>
      <c r="R48" s="576"/>
      <c r="S48" s="443" t="s">
        <v>388</v>
      </c>
      <c r="T48" s="6"/>
      <c r="U48" s="6"/>
      <c r="V48" s="6"/>
      <c r="W48" s="6"/>
    </row>
    <row r="49" spans="1:23" ht="15.95" customHeight="1" x14ac:dyDescent="0.25">
      <c r="A49" s="27"/>
      <c r="B49" s="28"/>
      <c r="C49" s="49"/>
      <c r="D49" s="29"/>
      <c r="E49" s="30"/>
      <c r="H49" s="32"/>
      <c r="I49" s="457" t="s">
        <v>946</v>
      </c>
      <c r="J49" s="575" t="s">
        <v>952</v>
      </c>
      <c r="L49" s="123">
        <f>T12</f>
        <v>6100</v>
      </c>
      <c r="M49" s="63"/>
      <c r="N49" s="575" t="s">
        <v>1148</v>
      </c>
      <c r="O49" s="575"/>
      <c r="P49" s="575"/>
      <c r="Q49" s="575"/>
      <c r="R49" s="576"/>
      <c r="S49" s="443" t="s">
        <v>383</v>
      </c>
      <c r="T49" s="6"/>
      <c r="U49" s="6"/>
      <c r="V49" s="6"/>
      <c r="W49" s="6"/>
    </row>
    <row r="50" spans="1:23" ht="15.95" customHeight="1" x14ac:dyDescent="0.25">
      <c r="A50" s="27"/>
      <c r="B50" s="28"/>
      <c r="C50" s="49"/>
      <c r="D50" s="29"/>
      <c r="E50" s="30"/>
      <c r="I50" s="457" t="s">
        <v>940</v>
      </c>
      <c r="J50" s="575" t="s">
        <v>890</v>
      </c>
      <c r="L50" s="123">
        <f t="shared" ref="L50:L57" si="10">T13</f>
        <v>4000</v>
      </c>
      <c r="M50" s="63"/>
      <c r="N50" s="575" t="s">
        <v>377</v>
      </c>
      <c r="O50" s="575"/>
      <c r="P50" s="575"/>
      <c r="Q50" s="575"/>
      <c r="R50" s="576"/>
      <c r="S50" s="122" t="s">
        <v>235</v>
      </c>
      <c r="T50" s="6"/>
      <c r="U50" s="6"/>
      <c r="V50" s="6"/>
      <c r="W50" s="6"/>
    </row>
    <row r="51" spans="1:23" ht="15.95" customHeight="1" x14ac:dyDescent="0.25">
      <c r="A51" s="27"/>
      <c r="B51" s="28"/>
      <c r="C51" s="49"/>
      <c r="D51" s="29"/>
      <c r="E51" s="30"/>
      <c r="I51" s="457" t="s">
        <v>949</v>
      </c>
      <c r="J51" s="575" t="s">
        <v>953</v>
      </c>
      <c r="L51" s="123">
        <f t="shared" si="10"/>
        <v>0</v>
      </c>
      <c r="M51" s="63"/>
      <c r="N51" s="575"/>
      <c r="O51" s="575"/>
      <c r="P51" s="575"/>
      <c r="Q51" s="575"/>
      <c r="R51" s="576"/>
      <c r="S51" s="443" t="s">
        <v>386</v>
      </c>
      <c r="T51" s="6"/>
      <c r="U51" s="6"/>
      <c r="V51" s="6"/>
      <c r="W51" s="6"/>
    </row>
    <row r="52" spans="1:23" ht="15.95" customHeight="1" x14ac:dyDescent="0.25">
      <c r="A52" s="27"/>
      <c r="B52" s="28"/>
      <c r="C52" s="49"/>
      <c r="D52" s="29"/>
      <c r="E52" s="30"/>
      <c r="I52" s="457" t="s">
        <v>944</v>
      </c>
      <c r="J52" s="575" t="s">
        <v>894</v>
      </c>
      <c r="L52" s="123">
        <f t="shared" si="10"/>
        <v>2500</v>
      </c>
      <c r="M52" s="63"/>
      <c r="N52" s="575" t="s">
        <v>379</v>
      </c>
      <c r="O52" s="575"/>
      <c r="P52" s="575"/>
      <c r="Q52" s="575"/>
      <c r="R52" s="576"/>
      <c r="S52" s="122" t="s">
        <v>382</v>
      </c>
      <c r="T52" s="6"/>
      <c r="U52" s="6"/>
      <c r="V52" s="6"/>
      <c r="W52" s="6"/>
    </row>
    <row r="53" spans="1:23" ht="15.95" customHeight="1" x14ac:dyDescent="0.25">
      <c r="A53" s="27"/>
      <c r="B53" s="28"/>
      <c r="C53" s="49"/>
      <c r="D53" s="29"/>
      <c r="E53" s="30"/>
      <c r="H53" s="32"/>
      <c r="I53" s="457" t="s">
        <v>945</v>
      </c>
      <c r="J53" s="575" t="s">
        <v>897</v>
      </c>
      <c r="L53" s="123">
        <f t="shared" si="10"/>
        <v>500</v>
      </c>
      <c r="M53" s="63"/>
      <c r="N53" s="575" t="s">
        <v>379</v>
      </c>
      <c r="O53" s="575"/>
      <c r="P53" s="575"/>
      <c r="Q53" s="575"/>
      <c r="R53" s="576"/>
      <c r="S53" s="443" t="s">
        <v>208</v>
      </c>
      <c r="T53" s="6"/>
      <c r="U53" s="6"/>
      <c r="V53" s="6"/>
      <c r="W53" s="6"/>
    </row>
    <row r="54" spans="1:23" ht="15.95" customHeight="1" x14ac:dyDescent="0.25">
      <c r="A54" s="27"/>
      <c r="B54" s="28"/>
      <c r="C54" s="49"/>
      <c r="D54" s="29"/>
      <c r="E54" s="30"/>
      <c r="I54" s="457" t="s">
        <v>943</v>
      </c>
      <c r="J54" s="575" t="s">
        <v>951</v>
      </c>
      <c r="L54" s="123">
        <f t="shared" si="10"/>
        <v>25000</v>
      </c>
      <c r="M54" s="63"/>
      <c r="N54" s="575" t="s">
        <v>1149</v>
      </c>
      <c r="O54" s="575"/>
      <c r="P54" s="575"/>
      <c r="Q54" s="575"/>
      <c r="R54" s="576"/>
      <c r="S54" s="122" t="s">
        <v>381</v>
      </c>
      <c r="T54" s="6"/>
      <c r="U54" s="6"/>
      <c r="V54" s="6"/>
      <c r="W54" s="6"/>
    </row>
    <row r="55" spans="1:23" ht="15.95" customHeight="1" x14ac:dyDescent="0.25">
      <c r="A55" s="27"/>
      <c r="B55" s="28"/>
      <c r="C55" s="49"/>
      <c r="D55" s="29"/>
      <c r="E55" s="30"/>
      <c r="I55" s="457" t="s">
        <v>942</v>
      </c>
      <c r="J55" s="575" t="s">
        <v>931</v>
      </c>
      <c r="L55" s="123">
        <f t="shared" si="10"/>
        <v>2500</v>
      </c>
      <c r="M55" s="63"/>
      <c r="N55" s="575" t="s">
        <v>380</v>
      </c>
      <c r="O55" s="575"/>
      <c r="P55" s="575"/>
      <c r="Q55" s="575"/>
      <c r="R55" s="576"/>
      <c r="S55" s="122" t="s">
        <v>1026</v>
      </c>
      <c r="T55" s="6"/>
      <c r="U55" s="6"/>
      <c r="V55" s="6"/>
      <c r="W55" s="6"/>
    </row>
    <row r="56" spans="1:23" ht="15.95" customHeight="1" x14ac:dyDescent="0.25">
      <c r="A56" s="27"/>
      <c r="B56" s="28"/>
      <c r="C56" s="49"/>
      <c r="D56" s="29"/>
      <c r="E56" s="30"/>
      <c r="I56" s="457" t="s">
        <v>947</v>
      </c>
      <c r="J56" s="575" t="s">
        <v>927</v>
      </c>
      <c r="L56" s="123">
        <f t="shared" si="10"/>
        <v>1500</v>
      </c>
      <c r="M56" s="63"/>
      <c r="N56" s="575" t="s">
        <v>379</v>
      </c>
      <c r="O56" s="575"/>
      <c r="P56" s="575"/>
      <c r="Q56" s="575"/>
      <c r="R56" s="576"/>
      <c r="S56" s="443" t="s">
        <v>368</v>
      </c>
      <c r="T56" s="6"/>
      <c r="U56" s="6"/>
      <c r="V56" s="6"/>
      <c r="W56" s="6"/>
    </row>
    <row r="57" spans="1:23" ht="15.95" customHeight="1" x14ac:dyDescent="0.25">
      <c r="A57" s="27"/>
      <c r="B57" s="28"/>
      <c r="C57" s="49"/>
      <c r="D57" s="29"/>
      <c r="E57" s="30"/>
      <c r="I57" s="457" t="s">
        <v>941</v>
      </c>
      <c r="J57" s="575" t="s">
        <v>886</v>
      </c>
      <c r="L57" s="123">
        <f t="shared" si="10"/>
        <v>4000</v>
      </c>
      <c r="M57" s="63"/>
      <c r="N57" s="575" t="s">
        <v>1150</v>
      </c>
      <c r="O57" s="575"/>
      <c r="P57" s="575"/>
      <c r="Q57" s="575"/>
      <c r="R57" s="576"/>
      <c r="S57" s="122" t="s">
        <v>378</v>
      </c>
      <c r="T57" s="6"/>
      <c r="U57" s="6"/>
      <c r="V57" s="6"/>
      <c r="W57" s="6"/>
    </row>
    <row r="58" spans="1:23" ht="15.95" customHeight="1" x14ac:dyDescent="0.25">
      <c r="A58" s="27"/>
      <c r="B58" s="28"/>
      <c r="C58" s="49"/>
      <c r="D58" s="29"/>
      <c r="E58" s="30"/>
      <c r="I58" s="457"/>
      <c r="J58" s="575" t="s">
        <v>389</v>
      </c>
      <c r="L58" s="123"/>
      <c r="M58" s="63"/>
      <c r="N58" s="575"/>
      <c r="O58" s="575"/>
      <c r="P58" s="575"/>
      <c r="Q58" s="575"/>
      <c r="R58" s="576"/>
      <c r="S58" s="122" t="s">
        <v>389</v>
      </c>
      <c r="T58" s="6"/>
      <c r="U58" s="6"/>
      <c r="V58" s="6"/>
      <c r="W58" s="6"/>
    </row>
    <row r="59" spans="1:23" ht="15.95" customHeight="1" x14ac:dyDescent="0.25">
      <c r="A59" s="27"/>
      <c r="B59" s="28"/>
      <c r="D59" s="49"/>
      <c r="E59" s="30"/>
      <c r="H59" s="32"/>
      <c r="I59" s="125" t="s">
        <v>391</v>
      </c>
      <c r="J59" s="575"/>
      <c r="K59" s="573"/>
      <c r="L59" s="573"/>
      <c r="M59" s="573"/>
      <c r="N59" s="573"/>
      <c r="O59" s="574"/>
      <c r="Q59" s="62"/>
      <c r="R59" s="63"/>
      <c r="S59" s="575"/>
      <c r="T59" s="575"/>
      <c r="U59" s="575"/>
      <c r="V59" s="575"/>
      <c r="W59" s="576"/>
    </row>
    <row r="60" spans="1:23" ht="15.95" customHeight="1" thickBot="1" x14ac:dyDescent="0.3">
      <c r="E60" s="30"/>
      <c r="J60" s="66" t="s">
        <v>28</v>
      </c>
      <c r="K60" s="6"/>
      <c r="L60" s="41">
        <f>SUM(L44:L58)</f>
        <v>65000</v>
      </c>
      <c r="N60" s="7" t="s">
        <v>29</v>
      </c>
    </row>
    <row r="61" spans="1:23" ht="30" customHeight="1" x14ac:dyDescent="0.25">
      <c r="A61" s="680"/>
      <c r="B61" s="680"/>
      <c r="C61" s="680"/>
      <c r="D61" s="680"/>
      <c r="E61" s="680"/>
      <c r="F61" s="680"/>
      <c r="G61" s="680"/>
      <c r="H61" s="680"/>
      <c r="I61" s="680"/>
      <c r="J61" s="680"/>
      <c r="K61" s="680"/>
      <c r="L61" s="680"/>
      <c r="M61" s="680"/>
      <c r="N61" s="680"/>
      <c r="O61" s="680"/>
      <c r="P61" s="680"/>
      <c r="Q61" s="680"/>
      <c r="R61" s="680"/>
      <c r="S61" s="680"/>
      <c r="T61" s="680"/>
      <c r="U61" s="680"/>
      <c r="V61" s="680"/>
      <c r="W61" s="680"/>
    </row>
    <row r="62" spans="1:23" ht="15.95" customHeight="1" thickBot="1" x14ac:dyDescent="0.3">
      <c r="J62" s="6"/>
      <c r="K62" s="674" t="s">
        <v>372</v>
      </c>
      <c r="L62" s="674"/>
      <c r="M62" s="674"/>
      <c r="N62" s="674"/>
      <c r="O62" s="674"/>
      <c r="P62" s="674"/>
      <c r="Q62" s="674"/>
      <c r="R62" s="674"/>
      <c r="S62" s="674"/>
      <c r="T62" s="674"/>
      <c r="U62" s="6"/>
      <c r="V62" s="6"/>
      <c r="W62" s="6"/>
    </row>
    <row r="63" spans="1:23" ht="15.95" customHeight="1" x14ac:dyDescent="0.25">
      <c r="J63" s="6"/>
      <c r="K63" s="6"/>
      <c r="L63" s="6"/>
      <c r="N63" s="6"/>
      <c r="O63" s="6"/>
    </row>
    <row r="64" spans="1:23" ht="15.95"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J66" s="6"/>
      <c r="K66" s="6"/>
      <c r="L66" s="6"/>
      <c r="N66" s="6"/>
      <c r="O66" s="6"/>
    </row>
    <row r="67" spans="1:23" ht="17.100000000000001" customHeight="1" x14ac:dyDescent="0.25"/>
    <row r="68" spans="1:23" ht="17.100000000000001" customHeight="1" x14ac:dyDescent="0.25"/>
    <row r="69" spans="1:23" ht="17.100000000000001" customHeight="1" x14ac:dyDescent="0.25"/>
    <row r="70" spans="1:23" ht="17.100000000000001" customHeight="1" x14ac:dyDescent="0.25"/>
    <row r="71" spans="1:23" ht="17.100000000000001" customHeight="1" x14ac:dyDescent="0.25"/>
    <row r="72" spans="1:23" ht="17.100000000000001" customHeight="1" x14ac:dyDescent="0.25"/>
    <row r="73" spans="1:23" ht="17.100000000000001" customHeight="1" x14ac:dyDescent="0.25"/>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sheetData>
  <sortState xmlns:xlrd2="http://schemas.microsoft.com/office/spreadsheetml/2017/richdata2" ref="A45:Z57">
    <sortCondition ref="I45:I57"/>
  </sortState>
  <mergeCells count="31">
    <mergeCell ref="A61:W61"/>
    <mergeCell ref="K62:T62"/>
    <mergeCell ref="J36:O36"/>
    <mergeCell ref="J37:O37"/>
    <mergeCell ref="S37:W37"/>
    <mergeCell ref="J38:O38"/>
    <mergeCell ref="S38:W38"/>
    <mergeCell ref="L42:L43"/>
    <mergeCell ref="S36:X36"/>
    <mergeCell ref="J35:O35"/>
    <mergeCell ref="A22:W22"/>
    <mergeCell ref="A23:W23"/>
    <mergeCell ref="A24:W25"/>
    <mergeCell ref="A26:W26"/>
    <mergeCell ref="A27:W27"/>
    <mergeCell ref="C28:V28"/>
    <mergeCell ref="C29:V30"/>
    <mergeCell ref="A31:W31"/>
    <mergeCell ref="J32:O32"/>
    <mergeCell ref="S32:W32"/>
    <mergeCell ref="A33:W33"/>
    <mergeCell ref="S35:X35"/>
    <mergeCell ref="H1:I1"/>
    <mergeCell ref="H2:I2"/>
    <mergeCell ref="V3:W3"/>
    <mergeCell ref="A4:D4"/>
    <mergeCell ref="A5:D5"/>
    <mergeCell ref="Q5:Q6"/>
    <mergeCell ref="U5:U6"/>
    <mergeCell ref="A6:D6"/>
    <mergeCell ref="T5:T6"/>
  </mergeCell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C48"/>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R9" sqref="R9"/>
    </sheetView>
  </sheetViews>
  <sheetFormatPr defaultColWidth="9.140625" defaultRowHeight="20.100000000000001" customHeight="1" x14ac:dyDescent="0.25"/>
  <cols>
    <col min="1" max="1" width="2.7109375" style="500" customWidth="1"/>
    <col min="2" max="2" width="4.7109375" style="31" customWidth="1"/>
    <col min="3" max="3" width="6.8554687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1" x14ac:dyDescent="0.25">
      <c r="A1" s="1" t="s">
        <v>0</v>
      </c>
      <c r="B1" s="2"/>
      <c r="C1" s="2"/>
      <c r="D1" s="2"/>
      <c r="E1" s="3"/>
      <c r="F1" s="4"/>
      <c r="G1" s="5"/>
      <c r="H1" s="696" t="s">
        <v>240</v>
      </c>
      <c r="I1" s="696"/>
    </row>
    <row r="2" spans="1:23" ht="26.25" x14ac:dyDescent="0.25">
      <c r="A2" s="1" t="s">
        <v>1</v>
      </c>
      <c r="B2" s="2"/>
      <c r="C2" s="2"/>
      <c r="D2" s="2"/>
      <c r="E2" s="3"/>
      <c r="F2" s="4"/>
      <c r="G2" s="5"/>
      <c r="H2" s="693">
        <v>249</v>
      </c>
      <c r="I2" s="693"/>
    </row>
    <row r="3" spans="1:23" ht="2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495"/>
      <c r="G4" s="13"/>
      <c r="I4" s="495"/>
      <c r="J4"/>
      <c r="K4" s="109"/>
      <c r="L4" s="15" t="s">
        <v>258</v>
      </c>
      <c r="M4" s="109"/>
      <c r="N4" s="496" t="s">
        <v>278</v>
      </c>
      <c r="O4" s="15" t="s">
        <v>278</v>
      </c>
      <c r="P4" s="109"/>
      <c r="Q4" s="496" t="s">
        <v>1067</v>
      </c>
      <c r="R4" s="19"/>
      <c r="S4" s="496" t="s">
        <v>1067</v>
      </c>
      <c r="T4" s="496" t="s">
        <v>1067</v>
      </c>
      <c r="U4" s="19" t="s">
        <v>1067</v>
      </c>
      <c r="V4" s="496" t="s">
        <v>1067</v>
      </c>
      <c r="W4" s="496" t="s">
        <v>1067</v>
      </c>
    </row>
    <row r="5" spans="1:23" s="20" customFormat="1" ht="15" x14ac:dyDescent="0.25">
      <c r="A5" s="670" t="s">
        <v>5</v>
      </c>
      <c r="B5" s="670"/>
      <c r="C5" s="670"/>
      <c r="D5" s="670"/>
      <c r="E5" s="3"/>
      <c r="F5" s="495" t="s">
        <v>6</v>
      </c>
      <c r="G5" s="13" t="s">
        <v>6</v>
      </c>
      <c r="I5" s="495" t="s">
        <v>7</v>
      </c>
      <c r="J5"/>
      <c r="K5" s="109"/>
      <c r="L5" s="15" t="s">
        <v>8</v>
      </c>
      <c r="M5" s="109"/>
      <c r="N5" s="18" t="s">
        <v>9</v>
      </c>
      <c r="O5" s="15" t="s">
        <v>8</v>
      </c>
      <c r="P5" s="109"/>
      <c r="Q5" s="671" t="s">
        <v>284</v>
      </c>
      <c r="R5" s="21"/>
      <c r="S5" s="496" t="s">
        <v>10</v>
      </c>
      <c r="T5" s="673" t="s">
        <v>285</v>
      </c>
      <c r="U5" s="672" t="s">
        <v>1160</v>
      </c>
      <c r="V5" s="496" t="s">
        <v>286</v>
      </c>
      <c r="W5" s="496" t="s">
        <v>287</v>
      </c>
    </row>
    <row r="6" spans="1:23" s="20" customFormat="1" ht="24" x14ac:dyDescent="0.25">
      <c r="A6" s="670" t="s">
        <v>11</v>
      </c>
      <c r="B6" s="670"/>
      <c r="C6" s="670"/>
      <c r="D6" s="670"/>
      <c r="E6" s="3"/>
      <c r="F6" s="495"/>
      <c r="G6" s="13" t="s">
        <v>1</v>
      </c>
      <c r="I6" s="495"/>
      <c r="J6"/>
      <c r="K6" s="109"/>
      <c r="L6" s="22">
        <v>43646</v>
      </c>
      <c r="M6" s="109"/>
      <c r="N6" s="18" t="s">
        <v>12</v>
      </c>
      <c r="O6" s="22" t="s">
        <v>1066</v>
      </c>
      <c r="P6" s="109"/>
      <c r="Q6" s="671"/>
      <c r="R6" s="21"/>
      <c r="S6" s="496" t="s">
        <v>13</v>
      </c>
      <c r="T6" s="673"/>
      <c r="U6" s="672"/>
      <c r="V6" s="496" t="s">
        <v>288</v>
      </c>
      <c r="W6" s="23" t="s">
        <v>288</v>
      </c>
    </row>
    <row r="7" spans="1:23" s="20" customFormat="1" ht="15.75" x14ac:dyDescent="0.25">
      <c r="A7" s="24"/>
      <c r="B7" s="25"/>
      <c r="C7" s="25"/>
      <c r="D7" s="26"/>
      <c r="E7" s="14"/>
      <c r="J7"/>
      <c r="K7" s="109"/>
      <c r="L7" s="22"/>
      <c r="M7" s="109"/>
      <c r="N7" s="18"/>
      <c r="O7" s="22"/>
      <c r="P7" s="109"/>
      <c r="Q7" s="496"/>
      <c r="R7" s="18"/>
      <c r="S7" s="496"/>
      <c r="T7" s="18"/>
      <c r="U7" s="18"/>
      <c r="V7" s="496"/>
      <c r="W7" s="23"/>
    </row>
    <row r="8" spans="1:23" ht="15.95" customHeight="1" x14ac:dyDescent="0.25">
      <c r="A8" s="27">
        <v>1</v>
      </c>
      <c r="B8" s="28">
        <v>249</v>
      </c>
      <c r="C8" s="28">
        <v>5190</v>
      </c>
      <c r="D8" s="467">
        <v>0</v>
      </c>
      <c r="E8" s="30"/>
      <c r="F8" s="6" t="s">
        <v>184</v>
      </c>
      <c r="G8" s="31">
        <f>B8</f>
        <v>249</v>
      </c>
      <c r="H8" s="32"/>
      <c r="I8" s="32" t="s">
        <v>887</v>
      </c>
      <c r="J8"/>
      <c r="K8" s="34"/>
      <c r="L8" s="33">
        <v>500</v>
      </c>
      <c r="M8" s="34"/>
      <c r="N8" s="7">
        <v>500</v>
      </c>
      <c r="O8" s="33">
        <v>0</v>
      </c>
      <c r="P8" s="109"/>
      <c r="Q8" s="35">
        <v>500</v>
      </c>
      <c r="R8" s="36"/>
      <c r="S8" s="35"/>
      <c r="T8" s="149">
        <f>S8+Q8</f>
        <v>500</v>
      </c>
      <c r="U8" s="150">
        <f>IF(T8=0,"",(T8-N8)/N8)</f>
        <v>0</v>
      </c>
      <c r="V8" s="35"/>
      <c r="W8" s="35"/>
    </row>
    <row r="9" spans="1:23" ht="15.95" customHeight="1" x14ac:dyDescent="0.25">
      <c r="A9" s="27">
        <v>1</v>
      </c>
      <c r="B9" s="28">
        <v>249</v>
      </c>
      <c r="C9" s="28">
        <v>5300</v>
      </c>
      <c r="D9" s="467">
        <v>0</v>
      </c>
      <c r="E9" s="30"/>
      <c r="F9" s="6" t="s">
        <v>184</v>
      </c>
      <c r="G9" s="31">
        <f>B9</f>
        <v>249</v>
      </c>
      <c r="H9" s="32"/>
      <c r="I9" s="32" t="s">
        <v>900</v>
      </c>
      <c r="J9"/>
      <c r="K9" s="34"/>
      <c r="L9" s="33">
        <v>12050.51</v>
      </c>
      <c r="M9" s="34"/>
      <c r="N9" s="7">
        <v>12221.14</v>
      </c>
      <c r="O9" s="33">
        <v>11920.49</v>
      </c>
      <c r="P9" s="109"/>
      <c r="Q9" s="321">
        <v>12221.14</v>
      </c>
      <c r="R9" s="36"/>
      <c r="S9" s="35">
        <v>244.42</v>
      </c>
      <c r="T9" s="149">
        <f>S9+Q9</f>
        <v>12465.56</v>
      </c>
      <c r="U9" s="150">
        <f>IF(T9=0,"",(T9-N9)/N9)</f>
        <v>1.9999770888804162E-2</v>
      </c>
      <c r="V9" s="35"/>
      <c r="W9" s="35"/>
    </row>
    <row r="10" spans="1:23" s="39" customFormat="1" ht="19.5" thickBot="1" x14ac:dyDescent="0.3">
      <c r="A10" s="38"/>
      <c r="B10" s="38"/>
      <c r="C10" s="38"/>
      <c r="D10" s="38"/>
      <c r="G10" s="38"/>
      <c r="I10" s="40" t="str">
        <f>H1</f>
        <v>ANIMAL CONTROL</v>
      </c>
      <c r="J10" s="42">
        <f>SUM(J8:J9)</f>
        <v>0</v>
      </c>
      <c r="K10" s="43"/>
      <c r="L10" s="42">
        <f t="shared" ref="L10" si="0">SUM(L8:L9)</f>
        <v>12550.51</v>
      </c>
      <c r="M10" s="43"/>
      <c r="N10" s="42">
        <f t="shared" ref="N10:O10" si="1">SUM(N8:N9)</f>
        <v>12721.14</v>
      </c>
      <c r="O10" s="42">
        <f t="shared" si="1"/>
        <v>11920.49</v>
      </c>
      <c r="P10" s="43"/>
      <c r="Q10" s="42">
        <f>SUM(Q8:Q9)</f>
        <v>12721.14</v>
      </c>
      <c r="R10" s="10"/>
      <c r="S10" s="35"/>
      <c r="T10" s="149">
        <f t="shared" ref="T10" si="2">S10+Q10</f>
        <v>12721.14</v>
      </c>
      <c r="U10" s="150">
        <f t="shared" ref="U10" si="3">IF(T10=0,"",(T10-N10)/N10)</f>
        <v>0</v>
      </c>
      <c r="V10" s="35"/>
      <c r="W10" s="35"/>
    </row>
    <row r="11" spans="1:23" ht="2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2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9"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9" ht="15.95" customHeight="1" x14ac:dyDescent="0.25">
      <c r="C18" s="685" t="s">
        <v>21</v>
      </c>
      <c r="D18" s="685"/>
      <c r="E18" s="685"/>
      <c r="F18" s="685"/>
      <c r="G18" s="685"/>
      <c r="H18" s="685"/>
      <c r="I18" s="685"/>
      <c r="J18" s="685"/>
      <c r="K18" s="685"/>
      <c r="L18" s="685"/>
      <c r="M18" s="685"/>
      <c r="N18" s="685"/>
      <c r="O18" s="685"/>
      <c r="P18" s="685"/>
      <c r="Q18" s="685"/>
      <c r="R18" s="685"/>
      <c r="S18" s="685"/>
      <c r="T18" s="685"/>
      <c r="U18" s="685"/>
      <c r="V18" s="685"/>
    </row>
    <row r="19" spans="1:29"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9" ht="2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9" s="52" customFormat="1" ht="15.95" customHeight="1" x14ac:dyDescent="0.25">
      <c r="A21" s="47"/>
      <c r="B21" s="48"/>
      <c r="C21" s="49"/>
      <c r="D21" s="50"/>
      <c r="E21" s="51"/>
      <c r="G21" s="53"/>
      <c r="H21" s="54"/>
      <c r="I21" s="55"/>
      <c r="J21" s="686" t="s">
        <v>23</v>
      </c>
      <c r="K21" s="687"/>
      <c r="L21" s="687"/>
      <c r="M21" s="687"/>
      <c r="N21" s="687"/>
      <c r="O21" s="688"/>
      <c r="P21" s="56"/>
      <c r="Q21" s="57">
        <v>4000</v>
      </c>
      <c r="R21" s="58"/>
      <c r="S21" s="689"/>
      <c r="T21" s="689"/>
      <c r="U21" s="689"/>
      <c r="V21" s="689"/>
      <c r="W21" s="690"/>
      <c r="X21" s="6"/>
    </row>
    <row r="22" spans="1:29"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9" s="20" customFormat="1" ht="18.75" x14ac:dyDescent="0.25">
      <c r="B23" s="59"/>
      <c r="C23" s="25"/>
      <c r="D23" s="26"/>
      <c r="E23" s="14"/>
      <c r="I23" s="434" t="s">
        <v>696</v>
      </c>
      <c r="J23" s="60" t="s">
        <v>24</v>
      </c>
      <c r="M23" s="16"/>
      <c r="P23" s="16"/>
      <c r="Q23" s="496"/>
      <c r="R23" s="18"/>
      <c r="S23" s="10"/>
      <c r="T23" s="7"/>
      <c r="U23" s="10"/>
      <c r="V23" s="10"/>
      <c r="W23" s="9"/>
      <c r="X23" s="6"/>
    </row>
    <row r="24" spans="1:29" ht="15" x14ac:dyDescent="0.25">
      <c r="A24" s="27"/>
      <c r="B24" s="28"/>
      <c r="C24" s="49"/>
      <c r="D24" s="29"/>
      <c r="E24" s="30"/>
      <c r="H24" s="32"/>
      <c r="I24" s="103" t="s">
        <v>811</v>
      </c>
      <c r="J24" s="678" t="s">
        <v>887</v>
      </c>
      <c r="K24" s="678"/>
      <c r="L24" s="678"/>
      <c r="M24" s="678"/>
      <c r="N24" s="679"/>
      <c r="O24" s="498"/>
      <c r="Q24" s="62">
        <v>500</v>
      </c>
      <c r="R24" s="63"/>
      <c r="S24" s="678" t="s">
        <v>516</v>
      </c>
      <c r="T24" s="678"/>
      <c r="U24" s="678"/>
      <c r="V24" s="678"/>
      <c r="W24" s="679"/>
    </row>
    <row r="25" spans="1:29" ht="15.95" customHeight="1" x14ac:dyDescent="0.25">
      <c r="A25" s="27"/>
      <c r="B25" s="28"/>
      <c r="C25" s="49"/>
      <c r="D25" s="29"/>
      <c r="E25" s="30"/>
      <c r="H25" s="32"/>
      <c r="I25" s="499"/>
      <c r="J25" s="675"/>
      <c r="K25" s="676"/>
      <c r="L25" s="676"/>
      <c r="M25" s="676"/>
      <c r="N25" s="676"/>
      <c r="O25" s="677"/>
      <c r="Q25" s="62"/>
      <c r="R25" s="63"/>
      <c r="S25" s="678"/>
      <c r="T25" s="678"/>
      <c r="U25" s="678"/>
      <c r="V25" s="678"/>
      <c r="W25" s="679"/>
    </row>
    <row r="26" spans="1:29" ht="15.95" customHeight="1" x14ac:dyDescent="0.25">
      <c r="A26" s="27"/>
      <c r="B26" s="28"/>
      <c r="C26" s="49"/>
      <c r="D26" s="29"/>
      <c r="E26" s="30"/>
      <c r="H26" s="32"/>
      <c r="I26" s="499"/>
      <c r="J26" s="675"/>
      <c r="K26" s="676"/>
      <c r="L26" s="676"/>
      <c r="M26" s="676"/>
      <c r="N26" s="676"/>
      <c r="O26" s="677"/>
      <c r="Q26" s="62"/>
      <c r="R26" s="63"/>
      <c r="S26" s="678"/>
      <c r="T26" s="678"/>
      <c r="U26" s="678"/>
      <c r="V26" s="678"/>
      <c r="W26" s="679"/>
    </row>
    <row r="27" spans="1:29" ht="15.95" customHeight="1" x14ac:dyDescent="0.25">
      <c r="A27" s="27"/>
      <c r="B27" s="28"/>
      <c r="C27" s="49"/>
      <c r="D27" s="29"/>
      <c r="E27" s="30"/>
      <c r="I27" s="68"/>
      <c r="J27" s="675"/>
      <c r="K27" s="676"/>
      <c r="L27" s="676"/>
      <c r="M27" s="676"/>
      <c r="N27" s="676"/>
      <c r="O27" s="677"/>
      <c r="Q27" s="62"/>
      <c r="R27" s="63"/>
      <c r="S27" s="678"/>
      <c r="T27" s="678"/>
      <c r="U27" s="678"/>
      <c r="V27" s="678"/>
      <c r="W27" s="679"/>
    </row>
    <row r="28" spans="1:29" ht="19.5" thickBot="1" x14ac:dyDescent="0.3">
      <c r="E28" s="30"/>
      <c r="I28" s="68"/>
      <c r="J28" s="6"/>
      <c r="K28" s="6"/>
      <c r="L28" s="6"/>
      <c r="N28" s="6"/>
      <c r="O28" s="66" t="s">
        <v>25</v>
      </c>
      <c r="Q28" s="42">
        <f>SUM(Q24:Q27)</f>
        <v>500</v>
      </c>
      <c r="R28" s="7" t="s">
        <v>26</v>
      </c>
    </row>
    <row r="29" spans="1:29" ht="15.95" customHeight="1" x14ac:dyDescent="0.25">
      <c r="E29" s="30"/>
      <c r="I29" s="68"/>
    </row>
    <row r="30" spans="1:29" ht="18.75" x14ac:dyDescent="0.25">
      <c r="B30" s="59"/>
      <c r="E30" s="30"/>
      <c r="I30" s="434" t="s">
        <v>696</v>
      </c>
      <c r="J30" s="60" t="s">
        <v>27</v>
      </c>
    </row>
    <row r="31" spans="1:29" ht="15.95" customHeight="1" x14ac:dyDescent="0.25">
      <c r="A31" s="27"/>
      <c r="B31" s="28"/>
      <c r="C31" s="49"/>
      <c r="D31" s="29"/>
      <c r="E31" s="30"/>
      <c r="I31" s="499" t="s">
        <v>812</v>
      </c>
      <c r="J31" s="497" t="s">
        <v>900</v>
      </c>
      <c r="K31" s="501"/>
      <c r="L31" s="501"/>
      <c r="M31" s="501"/>
      <c r="N31" s="501"/>
      <c r="Q31" s="62">
        <v>12465.56</v>
      </c>
      <c r="R31" s="63"/>
      <c r="S31" s="678" t="s">
        <v>1073</v>
      </c>
      <c r="T31" s="678"/>
      <c r="U31" s="678"/>
      <c r="V31" s="678"/>
      <c r="W31" s="679"/>
      <c r="X31" s="675" t="s">
        <v>515</v>
      </c>
      <c r="Y31" s="676"/>
      <c r="Z31" s="676"/>
      <c r="AA31" s="676"/>
      <c r="AB31" s="676"/>
      <c r="AC31" s="677"/>
    </row>
    <row r="32" spans="1:29" ht="15.95" customHeight="1" x14ac:dyDescent="0.25">
      <c r="A32" s="27"/>
      <c r="B32" s="28"/>
      <c r="C32" s="49"/>
      <c r="D32" s="29"/>
      <c r="E32" s="30"/>
      <c r="I32" s="499"/>
      <c r="J32" s="675"/>
      <c r="K32" s="676"/>
      <c r="L32" s="676"/>
      <c r="M32" s="676"/>
      <c r="N32" s="676"/>
      <c r="O32" s="677"/>
      <c r="Q32" s="62"/>
      <c r="R32" s="63"/>
      <c r="S32" s="678" t="s">
        <v>1074</v>
      </c>
      <c r="T32" s="678"/>
      <c r="U32" s="678"/>
      <c r="V32" s="678"/>
      <c r="W32" s="679"/>
    </row>
    <row r="33" spans="1:24" ht="15.95" customHeight="1" x14ac:dyDescent="0.25">
      <c r="A33" s="27"/>
      <c r="B33" s="28"/>
      <c r="C33" s="49"/>
      <c r="D33" s="29"/>
      <c r="E33" s="30"/>
      <c r="I33" s="32"/>
      <c r="J33" s="675"/>
      <c r="K33" s="676"/>
      <c r="L33" s="676"/>
      <c r="M33" s="676"/>
      <c r="N33" s="676"/>
      <c r="O33" s="677"/>
      <c r="Q33" s="62"/>
      <c r="R33" s="63"/>
      <c r="S33" s="678" t="s">
        <v>1075</v>
      </c>
      <c r="T33" s="678"/>
      <c r="U33" s="678"/>
      <c r="V33" s="678"/>
      <c r="W33" s="679"/>
    </row>
    <row r="34" spans="1:24" ht="15.95" customHeight="1" x14ac:dyDescent="0.25">
      <c r="A34" s="27"/>
      <c r="B34" s="28"/>
      <c r="C34" s="49"/>
      <c r="D34" s="29"/>
      <c r="E34" s="30"/>
      <c r="I34" s="32"/>
      <c r="J34" s="675"/>
      <c r="K34" s="676"/>
      <c r="L34" s="676"/>
      <c r="M34" s="676"/>
      <c r="N34" s="676"/>
      <c r="O34" s="677"/>
      <c r="Q34" s="62"/>
      <c r="R34" s="63"/>
      <c r="S34" s="678"/>
      <c r="T34" s="678"/>
      <c r="U34" s="678"/>
      <c r="V34" s="678"/>
      <c r="W34" s="679"/>
    </row>
    <row r="35" spans="1:24" ht="15.95" customHeight="1" x14ac:dyDescent="0.25">
      <c r="A35" s="27"/>
      <c r="B35" s="28"/>
      <c r="C35" s="49"/>
      <c r="D35" s="29"/>
      <c r="E35" s="30"/>
      <c r="I35" s="32"/>
      <c r="J35" s="675"/>
      <c r="K35" s="676"/>
      <c r="L35" s="676"/>
      <c r="M35" s="676"/>
      <c r="N35" s="676"/>
      <c r="O35" s="677"/>
      <c r="Q35" s="62"/>
      <c r="R35" s="63"/>
      <c r="S35" s="678"/>
      <c r="T35" s="678"/>
      <c r="U35" s="678"/>
      <c r="V35" s="678"/>
      <c r="W35" s="679"/>
    </row>
    <row r="36" spans="1:24" ht="15.95" customHeight="1" x14ac:dyDescent="0.25">
      <c r="A36" s="27"/>
      <c r="B36" s="28"/>
      <c r="C36" s="49"/>
      <c r="D36" s="29"/>
      <c r="E36" s="30"/>
      <c r="H36" s="32"/>
      <c r="I36" s="32"/>
      <c r="J36" s="675"/>
      <c r="K36" s="676"/>
      <c r="L36" s="676"/>
      <c r="M36" s="676"/>
      <c r="N36" s="676"/>
      <c r="O36" s="677"/>
      <c r="Q36" s="62"/>
      <c r="R36" s="63"/>
      <c r="S36" s="678"/>
      <c r="T36" s="678"/>
      <c r="U36" s="678"/>
      <c r="V36" s="678"/>
      <c r="W36" s="679"/>
    </row>
    <row r="37" spans="1:24" ht="15.95" customHeight="1" x14ac:dyDescent="0.25">
      <c r="A37" s="27"/>
      <c r="B37" s="28"/>
      <c r="C37" s="49"/>
      <c r="D37" s="29"/>
      <c r="E37" s="30"/>
      <c r="H37" s="32"/>
      <c r="I37" s="32"/>
      <c r="J37" s="675"/>
      <c r="K37" s="676"/>
      <c r="L37" s="676"/>
      <c r="M37" s="676"/>
      <c r="N37" s="676"/>
      <c r="O37" s="677"/>
      <c r="Q37" s="62"/>
      <c r="R37" s="63"/>
      <c r="S37" s="678"/>
      <c r="T37" s="678"/>
      <c r="U37" s="678"/>
      <c r="V37" s="678"/>
      <c r="W37" s="679"/>
    </row>
    <row r="38" spans="1:24" ht="15.95" customHeight="1" x14ac:dyDescent="0.25">
      <c r="A38" s="27"/>
      <c r="B38" s="28"/>
      <c r="C38" s="49"/>
      <c r="D38" s="29"/>
      <c r="E38" s="30"/>
      <c r="I38" s="32"/>
      <c r="J38" s="675"/>
      <c r="K38" s="676"/>
      <c r="L38" s="676"/>
      <c r="M38" s="676"/>
      <c r="N38" s="676"/>
      <c r="O38" s="677"/>
      <c r="Q38" s="62"/>
      <c r="R38" s="63"/>
      <c r="S38" s="678"/>
      <c r="T38" s="678"/>
      <c r="U38" s="678"/>
      <c r="V38" s="678"/>
      <c r="W38" s="679"/>
    </row>
    <row r="39" spans="1:24" ht="15.95" customHeight="1" x14ac:dyDescent="0.25">
      <c r="A39" s="27"/>
      <c r="B39" s="28"/>
      <c r="C39" s="49"/>
      <c r="D39" s="29"/>
      <c r="E39" s="30"/>
      <c r="I39" s="32"/>
      <c r="J39" s="675"/>
      <c r="K39" s="676"/>
      <c r="L39" s="676"/>
      <c r="M39" s="676"/>
      <c r="N39" s="676"/>
      <c r="O39" s="677"/>
      <c r="Q39" s="62"/>
      <c r="R39" s="63"/>
      <c r="S39" s="678"/>
      <c r="T39" s="678"/>
      <c r="U39" s="678"/>
      <c r="V39" s="678"/>
      <c r="W39" s="679"/>
    </row>
    <row r="40" spans="1:24" ht="15.95" customHeight="1" x14ac:dyDescent="0.25">
      <c r="A40" s="27"/>
      <c r="B40" s="28"/>
      <c r="C40" s="49"/>
      <c r="D40" s="29"/>
      <c r="E40" s="30"/>
      <c r="H40" s="32"/>
      <c r="I40" s="32"/>
      <c r="J40" s="675"/>
      <c r="K40" s="676"/>
      <c r="L40" s="676"/>
      <c r="M40" s="676"/>
      <c r="N40" s="676"/>
      <c r="O40" s="677"/>
      <c r="Q40" s="62"/>
      <c r="R40" s="63"/>
      <c r="S40" s="678"/>
      <c r="T40" s="678"/>
      <c r="U40" s="678"/>
      <c r="V40" s="678"/>
      <c r="W40" s="679"/>
    </row>
    <row r="41" spans="1:24" ht="15.95" customHeight="1" x14ac:dyDescent="0.25">
      <c r="A41" s="27"/>
      <c r="B41" s="28"/>
      <c r="D41" s="49"/>
      <c r="E41" s="30"/>
      <c r="H41" s="32"/>
      <c r="I41" s="32"/>
      <c r="J41" s="675"/>
      <c r="K41" s="676"/>
      <c r="L41" s="676"/>
      <c r="M41" s="676"/>
      <c r="N41" s="676"/>
      <c r="O41" s="677"/>
      <c r="Q41" s="62"/>
      <c r="R41" s="63"/>
      <c r="S41" s="678"/>
      <c r="T41" s="678"/>
      <c r="U41" s="678"/>
      <c r="V41" s="678"/>
      <c r="W41" s="679"/>
    </row>
    <row r="42" spans="1:24" ht="19.5" thickBot="1" x14ac:dyDescent="0.3">
      <c r="E42" s="30"/>
      <c r="J42" s="6"/>
      <c r="K42" s="6"/>
      <c r="L42" s="6"/>
      <c r="N42" s="6"/>
      <c r="O42" s="66" t="s">
        <v>28</v>
      </c>
      <c r="Q42" s="42">
        <f>SUM(Q31:Q41)</f>
        <v>12465.56</v>
      </c>
      <c r="R42" s="7" t="s">
        <v>29</v>
      </c>
    </row>
    <row r="43" spans="1:24" ht="21" x14ac:dyDescent="0.25">
      <c r="A43" s="680"/>
      <c r="B43" s="680"/>
      <c r="C43" s="680"/>
      <c r="D43" s="680"/>
      <c r="E43" s="680"/>
      <c r="F43" s="680"/>
      <c r="G43" s="680"/>
      <c r="H43" s="680"/>
      <c r="I43" s="680"/>
      <c r="J43" s="680"/>
      <c r="K43" s="680"/>
      <c r="L43" s="680"/>
      <c r="M43" s="680"/>
      <c r="N43" s="680"/>
      <c r="O43" s="680"/>
      <c r="P43" s="680"/>
      <c r="Q43" s="680"/>
      <c r="R43" s="680"/>
      <c r="S43" s="680"/>
      <c r="T43" s="680"/>
      <c r="U43" s="680"/>
      <c r="V43" s="680"/>
      <c r="W43" s="680"/>
    </row>
    <row r="44" spans="1:24" ht="15.75" thickBot="1" x14ac:dyDescent="0.3">
      <c r="J44" s="6"/>
      <c r="K44" s="674" t="s">
        <v>238</v>
      </c>
      <c r="L44" s="674"/>
      <c r="M44" s="674"/>
      <c r="N44" s="674"/>
      <c r="O44" s="674"/>
      <c r="P44" s="674"/>
      <c r="Q44" s="674"/>
      <c r="R44" s="674"/>
      <c r="S44" s="674"/>
      <c r="T44" s="674"/>
      <c r="U44" s="6"/>
      <c r="V44" s="6"/>
      <c r="W44" s="6"/>
    </row>
    <row r="45" spans="1:24" ht="15.95" customHeight="1" x14ac:dyDescent="0.25">
      <c r="J45" s="6"/>
      <c r="K45" s="6"/>
      <c r="L45" s="6"/>
      <c r="N45" s="6"/>
      <c r="O45" s="6"/>
    </row>
    <row r="46" spans="1:24" s="10" customFormat="1" ht="20.100000000000001" customHeight="1" x14ac:dyDescent="0.25">
      <c r="A46" s="500"/>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00"/>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00"/>
      <c r="B48" s="31"/>
      <c r="C48" s="31"/>
      <c r="D48" s="64"/>
      <c r="E48" s="6"/>
      <c r="F48" s="6"/>
      <c r="G48" s="31"/>
      <c r="H48" s="6"/>
      <c r="I48" s="6"/>
      <c r="J48" s="7"/>
      <c r="K48" s="8"/>
      <c r="L48" s="7"/>
      <c r="M48" s="8"/>
      <c r="N48" s="7"/>
      <c r="O48" s="7"/>
      <c r="P48" s="8"/>
      <c r="R48" s="7"/>
      <c r="T48" s="7"/>
      <c r="W48" s="9"/>
      <c r="X48" s="6"/>
    </row>
  </sheetData>
  <mergeCells count="52">
    <mergeCell ref="U5:U6"/>
    <mergeCell ref="V3:W3"/>
    <mergeCell ref="H1:I1"/>
    <mergeCell ref="H2:I2"/>
    <mergeCell ref="A4:D4"/>
    <mergeCell ref="A5:D5"/>
    <mergeCell ref="Q5:Q6"/>
    <mergeCell ref="A6:D6"/>
    <mergeCell ref="T5:T6"/>
    <mergeCell ref="S24:W24"/>
    <mergeCell ref="A11:W11"/>
    <mergeCell ref="A12:W12"/>
    <mergeCell ref="A13:W14"/>
    <mergeCell ref="A15:W15"/>
    <mergeCell ref="A16:W16"/>
    <mergeCell ref="C17:V17"/>
    <mergeCell ref="C18:V19"/>
    <mergeCell ref="A20:W20"/>
    <mergeCell ref="J21:O21"/>
    <mergeCell ref="S21:W21"/>
    <mergeCell ref="A22:W22"/>
    <mergeCell ref="J24:N24"/>
    <mergeCell ref="J25:O25"/>
    <mergeCell ref="S25:W25"/>
    <mergeCell ref="J26:O26"/>
    <mergeCell ref="S26:W26"/>
    <mergeCell ref="J27:O27"/>
    <mergeCell ref="S27:W27"/>
    <mergeCell ref="X31:AC31"/>
    <mergeCell ref="S31:W31"/>
    <mergeCell ref="J32:O32"/>
    <mergeCell ref="S32:W32"/>
    <mergeCell ref="J33:O33"/>
    <mergeCell ref="S33:W33"/>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C76"/>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78"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42578125" style="10" bestFit="1" customWidth="1"/>
    <col min="20" max="20" width="10.140625" style="7" bestFit="1"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2" t="s">
        <v>392</v>
      </c>
      <c r="I1" s="692"/>
    </row>
    <row r="2" spans="1:23" ht="20.100000000000001" customHeight="1" x14ac:dyDescent="0.25">
      <c r="A2" s="1" t="s">
        <v>1</v>
      </c>
      <c r="B2" s="2"/>
      <c r="C2" s="2"/>
      <c r="D2" s="2"/>
      <c r="E2" s="3"/>
      <c r="F2" s="4"/>
      <c r="G2" s="5"/>
      <c r="H2" s="693">
        <v>291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670" t="s">
        <v>5</v>
      </c>
      <c r="B5" s="670"/>
      <c r="C5" s="670"/>
      <c r="D5" s="670"/>
      <c r="E5" s="3"/>
      <c r="F5" s="571" t="s">
        <v>6</v>
      </c>
      <c r="G5" s="13" t="s">
        <v>6</v>
      </c>
      <c r="I5" s="571" t="s">
        <v>7</v>
      </c>
      <c r="J5"/>
      <c r="K5" s="109"/>
      <c r="L5" s="15" t="s">
        <v>8</v>
      </c>
      <c r="M5" s="109"/>
      <c r="N5" s="18" t="s">
        <v>9</v>
      </c>
      <c r="O5" s="15" t="s">
        <v>8</v>
      </c>
      <c r="P5" s="109"/>
      <c r="Q5" s="671" t="s">
        <v>284</v>
      </c>
      <c r="R5" s="21"/>
      <c r="S5" s="572" t="s">
        <v>10</v>
      </c>
      <c r="T5" s="673" t="s">
        <v>285</v>
      </c>
      <c r="U5" s="672" t="s">
        <v>1160</v>
      </c>
      <c r="V5" s="572" t="s">
        <v>286</v>
      </c>
      <c r="W5" s="572" t="s">
        <v>287</v>
      </c>
    </row>
    <row r="6" spans="1:23" s="20" customFormat="1" ht="15.95" customHeight="1" x14ac:dyDescent="0.25">
      <c r="A6" s="670" t="s">
        <v>11</v>
      </c>
      <c r="B6" s="670"/>
      <c r="C6" s="670"/>
      <c r="D6" s="670"/>
      <c r="E6" s="3"/>
      <c r="F6" s="571"/>
      <c r="G6" s="13" t="s">
        <v>1</v>
      </c>
      <c r="I6" s="571"/>
      <c r="J6"/>
      <c r="K6" s="109"/>
      <c r="L6" s="22">
        <v>43646</v>
      </c>
      <c r="M6" s="109"/>
      <c r="N6" s="18" t="s">
        <v>12</v>
      </c>
      <c r="O6" s="22" t="s">
        <v>1066</v>
      </c>
      <c r="P6" s="109"/>
      <c r="Q6" s="671"/>
      <c r="R6" s="21"/>
      <c r="S6" s="572" t="s">
        <v>13</v>
      </c>
      <c r="T6" s="673"/>
      <c r="U6" s="672"/>
      <c r="V6" s="572" t="s">
        <v>288</v>
      </c>
      <c r="W6" s="23" t="s">
        <v>288</v>
      </c>
    </row>
    <row r="7" spans="1:23" s="20" customFormat="1" ht="15.95" customHeight="1" x14ac:dyDescent="0.25">
      <c r="A7" s="24"/>
      <c r="B7" s="25"/>
      <c r="C7" s="25"/>
      <c r="D7" s="26"/>
      <c r="E7" s="14"/>
      <c r="J7"/>
      <c r="K7" s="109"/>
      <c r="L7" s="22"/>
      <c r="M7" s="34"/>
      <c r="N7" s="18"/>
      <c r="O7" s="22"/>
      <c r="P7" s="109"/>
      <c r="Q7" s="572"/>
      <c r="R7" s="18"/>
      <c r="S7" s="572"/>
      <c r="T7" s="18"/>
      <c r="U7" s="18"/>
      <c r="V7" s="572"/>
      <c r="W7" s="23"/>
    </row>
    <row r="8" spans="1:23" ht="15.95" customHeight="1" x14ac:dyDescent="0.25">
      <c r="A8" s="27">
        <v>1</v>
      </c>
      <c r="B8" s="28">
        <v>291</v>
      </c>
      <c r="C8" s="28">
        <v>5300</v>
      </c>
      <c r="D8" s="467">
        <v>0</v>
      </c>
      <c r="E8" s="30"/>
      <c r="F8" s="6" t="s">
        <v>14</v>
      </c>
      <c r="G8" s="31">
        <f>B8</f>
        <v>291</v>
      </c>
      <c r="I8" s="32" t="s">
        <v>900</v>
      </c>
      <c r="J8"/>
      <c r="K8" s="34"/>
      <c r="L8" s="33">
        <v>549.91999999999996</v>
      </c>
      <c r="M8" s="34"/>
      <c r="N8" s="7">
        <v>3060</v>
      </c>
      <c r="O8" s="33">
        <v>0</v>
      </c>
      <c r="P8" s="109"/>
      <c r="Q8" s="35">
        <f>N8</f>
        <v>3060</v>
      </c>
      <c r="R8" s="36"/>
      <c r="S8" s="35"/>
      <c r="T8" s="149">
        <f>S8+Q8</f>
        <v>3060</v>
      </c>
      <c r="U8" s="150">
        <f>IF(T8=0,"",(T8-N8)/N8)</f>
        <v>0</v>
      </c>
      <c r="V8" s="35"/>
      <c r="W8" s="35"/>
    </row>
    <row r="9" spans="1:23" ht="15.95" customHeight="1" x14ac:dyDescent="0.25">
      <c r="A9" s="27">
        <v>1</v>
      </c>
      <c r="B9" s="28">
        <v>291</v>
      </c>
      <c r="C9" s="28">
        <v>5385</v>
      </c>
      <c r="D9" s="467">
        <v>0</v>
      </c>
      <c r="E9" s="30"/>
      <c r="F9" s="6" t="s">
        <v>14</v>
      </c>
      <c r="G9" s="31">
        <f>B9</f>
        <v>291</v>
      </c>
      <c r="I9" s="32" t="s">
        <v>888</v>
      </c>
      <c r="J9"/>
      <c r="K9" s="34"/>
      <c r="L9" s="33"/>
      <c r="M9" s="34"/>
      <c r="N9" s="7">
        <v>3699</v>
      </c>
      <c r="O9" s="33">
        <v>0</v>
      </c>
      <c r="P9" s="109"/>
      <c r="Q9" s="35">
        <f>N9</f>
        <v>3699</v>
      </c>
      <c r="R9" s="36"/>
      <c r="S9" s="35"/>
      <c r="T9" s="149">
        <f>S9+Q9</f>
        <v>3699</v>
      </c>
      <c r="U9" s="150">
        <f>IF(T9=0,"",(T9-N9)/N9)</f>
        <v>0</v>
      </c>
      <c r="V9" s="35"/>
      <c r="W9" s="35"/>
    </row>
    <row r="10" spans="1:23" s="39" customFormat="1" ht="15.95" customHeight="1" thickBot="1" x14ac:dyDescent="0.3">
      <c r="A10" s="38"/>
      <c r="B10" s="38"/>
      <c r="C10" s="38"/>
      <c r="D10" s="38"/>
      <c r="G10" s="38"/>
      <c r="I10" s="40" t="str">
        <f>H1</f>
        <v>EMERGENCY MNGMT</v>
      </c>
      <c r="J10"/>
      <c r="K10" s="43"/>
      <c r="L10" s="42">
        <f>SUM(L8:L9)</f>
        <v>549.91999999999996</v>
      </c>
      <c r="M10" s="43"/>
      <c r="N10" s="42">
        <f>SUM(N8:N9)</f>
        <v>6759</v>
      </c>
      <c r="O10" s="42">
        <f>SUM(O8:O9)</f>
        <v>0</v>
      </c>
      <c r="P10" s="43"/>
      <c r="Q10" s="42">
        <f>SUM(Q8:Q9)</f>
        <v>6759</v>
      </c>
      <c r="R10" s="10"/>
      <c r="S10" s="42">
        <f>SUM(S8:S9)</f>
        <v>0</v>
      </c>
      <c r="T10" s="42">
        <f>SUM(T8:T9)</f>
        <v>6759</v>
      </c>
      <c r="U10" s="44"/>
      <c r="V10" s="42">
        <f>SUM(V8:V9)</f>
        <v>0</v>
      </c>
      <c r="W10" s="148">
        <f>SUM(W8:W9)</f>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9"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9" ht="15.95" customHeight="1" x14ac:dyDescent="0.25">
      <c r="C18" s="685" t="s">
        <v>21</v>
      </c>
      <c r="D18" s="685"/>
      <c r="E18" s="685"/>
      <c r="F18" s="685"/>
      <c r="G18" s="685"/>
      <c r="H18" s="685"/>
      <c r="I18" s="685"/>
      <c r="J18" s="685"/>
      <c r="K18" s="685"/>
      <c r="L18" s="685"/>
      <c r="M18" s="685"/>
      <c r="N18" s="685"/>
      <c r="O18" s="685"/>
      <c r="P18" s="685"/>
      <c r="Q18" s="685"/>
      <c r="R18" s="685"/>
      <c r="S18" s="685"/>
      <c r="T18" s="685"/>
      <c r="U18" s="685"/>
      <c r="V18" s="685"/>
    </row>
    <row r="19" spans="1:29"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9"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9" s="52" customFormat="1" ht="15.95" customHeight="1" x14ac:dyDescent="0.25">
      <c r="A21" s="47"/>
      <c r="B21" s="48"/>
      <c r="C21" s="49"/>
      <c r="D21" s="50"/>
      <c r="E21" s="51"/>
      <c r="G21" s="53"/>
      <c r="H21" s="54"/>
      <c r="I21" s="55"/>
      <c r="J21" s="686" t="s">
        <v>23</v>
      </c>
      <c r="K21" s="687"/>
      <c r="L21" s="687"/>
      <c r="M21" s="687"/>
      <c r="N21" s="687"/>
      <c r="O21" s="688"/>
      <c r="P21" s="56"/>
      <c r="Q21" s="57">
        <v>4000</v>
      </c>
      <c r="R21" s="58"/>
      <c r="S21" s="689"/>
      <c r="T21" s="689"/>
      <c r="U21" s="689"/>
      <c r="V21" s="689"/>
      <c r="W21" s="690"/>
      <c r="X21" s="6"/>
    </row>
    <row r="22" spans="1:29"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9" s="20" customFormat="1" ht="15.95" customHeight="1" x14ac:dyDescent="0.25">
      <c r="B23" s="59"/>
      <c r="C23" s="25"/>
      <c r="D23" s="26"/>
      <c r="E23" s="14"/>
      <c r="J23" s="60" t="s">
        <v>24</v>
      </c>
      <c r="M23" s="16"/>
      <c r="P23" s="16"/>
      <c r="Q23" s="572"/>
      <c r="R23" s="18"/>
      <c r="S23" s="10"/>
      <c r="T23" s="7"/>
      <c r="U23" s="10"/>
      <c r="V23" s="10"/>
      <c r="W23" s="9"/>
      <c r="X23" s="6"/>
    </row>
    <row r="24" spans="1:29" ht="15.95" customHeight="1" x14ac:dyDescent="0.25">
      <c r="A24" s="27"/>
      <c r="B24" s="28"/>
      <c r="C24" s="49"/>
      <c r="D24" s="29"/>
      <c r="E24" s="30"/>
      <c r="H24" s="32"/>
      <c r="I24" s="61"/>
      <c r="J24" s="675"/>
      <c r="K24" s="676"/>
      <c r="L24" s="676"/>
      <c r="M24" s="676"/>
      <c r="N24" s="676"/>
      <c r="O24" s="677"/>
      <c r="Q24" s="62"/>
      <c r="R24" s="63"/>
      <c r="S24" s="678"/>
      <c r="T24" s="678"/>
      <c r="U24" s="678"/>
      <c r="V24" s="678"/>
      <c r="W24" s="679"/>
    </row>
    <row r="25" spans="1:29" ht="15.95" customHeight="1" x14ac:dyDescent="0.25">
      <c r="A25" s="27"/>
      <c r="B25" s="28"/>
      <c r="C25" s="49"/>
      <c r="D25" s="29"/>
      <c r="E25" s="30"/>
      <c r="H25" s="32"/>
      <c r="I25" s="32"/>
      <c r="J25" s="675"/>
      <c r="K25" s="676"/>
      <c r="L25" s="676"/>
      <c r="M25" s="676"/>
      <c r="N25" s="676"/>
      <c r="O25" s="677"/>
      <c r="Q25" s="62"/>
      <c r="R25" s="63"/>
      <c r="S25" s="678"/>
      <c r="T25" s="678"/>
      <c r="U25" s="678"/>
      <c r="V25" s="678"/>
      <c r="W25" s="679"/>
    </row>
    <row r="26" spans="1:29" ht="15.95" customHeight="1" x14ac:dyDescent="0.25">
      <c r="A26" s="27"/>
      <c r="B26" s="28"/>
      <c r="C26" s="49"/>
      <c r="D26" s="29"/>
      <c r="E26" s="30"/>
      <c r="H26" s="32"/>
      <c r="I26" s="32"/>
      <c r="J26" s="675"/>
      <c r="K26" s="676"/>
      <c r="L26" s="676"/>
      <c r="M26" s="676"/>
      <c r="N26" s="676"/>
      <c r="O26" s="677"/>
      <c r="Q26" s="62"/>
      <c r="R26" s="63"/>
      <c r="S26" s="678"/>
      <c r="T26" s="678"/>
      <c r="U26" s="678"/>
      <c r="V26" s="678"/>
      <c r="W26" s="679"/>
    </row>
    <row r="27" spans="1:29" ht="15.95" customHeight="1" x14ac:dyDescent="0.25">
      <c r="A27" s="27"/>
      <c r="B27" s="28"/>
      <c r="C27" s="49"/>
      <c r="D27" s="29"/>
      <c r="E27" s="30"/>
      <c r="J27" s="675"/>
      <c r="K27" s="676"/>
      <c r="L27" s="676"/>
      <c r="M27" s="676"/>
      <c r="N27" s="676"/>
      <c r="O27" s="677"/>
      <c r="Q27" s="62"/>
      <c r="R27" s="63"/>
      <c r="S27" s="678"/>
      <c r="T27" s="678"/>
      <c r="U27" s="678"/>
      <c r="V27" s="678"/>
      <c r="W27" s="679"/>
    </row>
    <row r="28" spans="1:29" ht="15.95" customHeight="1" thickBot="1" x14ac:dyDescent="0.3">
      <c r="E28" s="30"/>
      <c r="J28" s="6"/>
      <c r="K28" s="6"/>
      <c r="L28" s="6"/>
      <c r="N28" s="6"/>
      <c r="O28" s="66" t="s">
        <v>25</v>
      </c>
      <c r="Q28" s="42">
        <f>SUM(Q24:Q27)</f>
        <v>0</v>
      </c>
      <c r="R28" s="7" t="s">
        <v>26</v>
      </c>
    </row>
    <row r="29" spans="1:29" ht="15.95" customHeight="1" x14ac:dyDescent="0.25">
      <c r="E29" s="30"/>
    </row>
    <row r="30" spans="1:29" ht="15.95" customHeight="1" x14ac:dyDescent="0.25">
      <c r="B30" s="59"/>
      <c r="E30" s="30"/>
      <c r="I30" s="434" t="s">
        <v>696</v>
      </c>
      <c r="J30" s="60" t="s">
        <v>27</v>
      </c>
    </row>
    <row r="31" spans="1:29" ht="15.95" customHeight="1" x14ac:dyDescent="0.25">
      <c r="A31" s="27"/>
      <c r="B31" s="28"/>
      <c r="C31" s="49"/>
      <c r="D31" s="29"/>
      <c r="E31" s="30"/>
      <c r="I31" s="577" t="s">
        <v>813</v>
      </c>
      <c r="J31" s="675" t="s">
        <v>900</v>
      </c>
      <c r="K31" s="676"/>
      <c r="L31" s="676"/>
      <c r="M31" s="676"/>
      <c r="N31" s="676"/>
      <c r="O31" s="677"/>
      <c r="Q31" s="62">
        <v>3060</v>
      </c>
      <c r="R31" s="63"/>
      <c r="S31" s="678"/>
      <c r="T31" s="678"/>
      <c r="U31" s="678"/>
      <c r="V31" s="678"/>
      <c r="W31" s="679"/>
      <c r="X31" s="675" t="s">
        <v>393</v>
      </c>
      <c r="Y31" s="676"/>
      <c r="Z31" s="676"/>
      <c r="AA31" s="676"/>
      <c r="AB31" s="676"/>
      <c r="AC31" s="677"/>
    </row>
    <row r="32" spans="1:29" ht="15.95" customHeight="1" x14ac:dyDescent="0.25">
      <c r="A32" s="27"/>
      <c r="B32" s="28"/>
      <c r="C32" s="49"/>
      <c r="D32" s="29"/>
      <c r="E32" s="30"/>
      <c r="I32" s="577"/>
      <c r="J32" s="675"/>
      <c r="K32" s="676"/>
      <c r="L32" s="676"/>
      <c r="M32" s="676"/>
      <c r="N32" s="676"/>
      <c r="O32" s="677"/>
      <c r="Q32" s="62"/>
      <c r="R32" s="63"/>
      <c r="S32" s="678"/>
      <c r="T32" s="678"/>
      <c r="U32" s="678"/>
      <c r="V32" s="678"/>
      <c r="W32" s="679"/>
      <c r="X32" s="675"/>
      <c r="Y32" s="676"/>
      <c r="Z32" s="676"/>
      <c r="AA32" s="676"/>
      <c r="AB32" s="676"/>
      <c r="AC32" s="677"/>
    </row>
    <row r="33" spans="1:29" ht="15.95" customHeight="1" x14ac:dyDescent="0.25">
      <c r="A33" s="27"/>
      <c r="B33" s="28"/>
      <c r="C33" s="49"/>
      <c r="D33" s="29"/>
      <c r="E33" s="30"/>
      <c r="I33" s="577"/>
      <c r="J33" s="675"/>
      <c r="K33" s="676"/>
      <c r="L33" s="676"/>
      <c r="M33" s="676"/>
      <c r="N33" s="676"/>
      <c r="O33" s="677"/>
      <c r="Q33" s="62"/>
      <c r="R33" s="63"/>
      <c r="S33" s="678"/>
      <c r="T33" s="678"/>
      <c r="U33" s="678"/>
      <c r="V33" s="678"/>
      <c r="W33" s="679"/>
      <c r="X33" s="675"/>
      <c r="Y33" s="676"/>
      <c r="Z33" s="676"/>
      <c r="AA33" s="676"/>
      <c r="AB33" s="676"/>
      <c r="AC33" s="677"/>
    </row>
    <row r="34" spans="1:29" ht="15.95" customHeight="1" x14ac:dyDescent="0.25">
      <c r="A34" s="27"/>
      <c r="B34" s="28"/>
      <c r="C34" s="49"/>
      <c r="D34" s="29"/>
      <c r="E34" s="30"/>
      <c r="I34" s="577"/>
      <c r="J34" s="675"/>
      <c r="K34" s="676"/>
      <c r="L34" s="676"/>
      <c r="M34" s="676"/>
      <c r="N34" s="676"/>
      <c r="O34" s="677"/>
      <c r="Q34" s="62"/>
      <c r="R34" s="63"/>
      <c r="S34" s="678"/>
      <c r="T34" s="678"/>
      <c r="U34" s="678"/>
      <c r="V34" s="678"/>
      <c r="W34" s="679"/>
      <c r="X34" s="675"/>
      <c r="Y34" s="676"/>
      <c r="Z34" s="676"/>
      <c r="AA34" s="676"/>
      <c r="AB34" s="676"/>
      <c r="AC34" s="677"/>
    </row>
    <row r="35" spans="1:29" ht="15.95" customHeight="1" x14ac:dyDescent="0.25">
      <c r="A35" s="27"/>
      <c r="B35" s="28"/>
      <c r="C35" s="49"/>
      <c r="D35" s="29"/>
      <c r="E35" s="30"/>
      <c r="I35" s="434" t="s">
        <v>696</v>
      </c>
      <c r="J35" s="675"/>
      <c r="K35" s="676"/>
      <c r="L35" s="676"/>
      <c r="M35" s="676"/>
      <c r="N35" s="676"/>
      <c r="O35" s="677"/>
      <c r="Q35" s="62"/>
      <c r="R35" s="63"/>
      <c r="S35" s="678"/>
      <c r="T35" s="678"/>
      <c r="U35" s="678"/>
      <c r="V35" s="678"/>
      <c r="W35" s="679"/>
      <c r="X35" s="675"/>
      <c r="Y35" s="676"/>
      <c r="Z35" s="676"/>
      <c r="AA35" s="676"/>
      <c r="AB35" s="676"/>
      <c r="AC35" s="677"/>
    </row>
    <row r="36" spans="1:29" ht="15.95" customHeight="1" x14ac:dyDescent="0.25">
      <c r="A36" s="27"/>
      <c r="B36" s="28"/>
      <c r="C36" s="49"/>
      <c r="D36" s="29"/>
      <c r="E36" s="30"/>
      <c r="H36" s="32"/>
      <c r="I36" s="577" t="s">
        <v>814</v>
      </c>
      <c r="J36" s="675" t="s">
        <v>888</v>
      </c>
      <c r="K36" s="676"/>
      <c r="L36" s="676"/>
      <c r="M36" s="676"/>
      <c r="N36" s="676"/>
      <c r="O36" s="677"/>
      <c r="Q36" s="62">
        <v>3699</v>
      </c>
      <c r="R36" s="63"/>
      <c r="S36" s="678" t="s">
        <v>395</v>
      </c>
      <c r="T36" s="678"/>
      <c r="U36" s="678"/>
      <c r="V36" s="678"/>
      <c r="W36" s="679"/>
      <c r="X36" s="675" t="s">
        <v>394</v>
      </c>
      <c r="Y36" s="676"/>
      <c r="Z36" s="676"/>
      <c r="AA36" s="676"/>
      <c r="AB36" s="676"/>
      <c r="AC36" s="677"/>
    </row>
    <row r="37" spans="1:29" ht="15.95" customHeight="1" x14ac:dyDescent="0.25">
      <c r="A37" s="27"/>
      <c r="B37" s="28"/>
      <c r="C37" s="49"/>
      <c r="D37" s="29"/>
      <c r="E37" s="30"/>
      <c r="H37" s="32"/>
      <c r="I37" s="32"/>
      <c r="J37" s="675"/>
      <c r="K37" s="676"/>
      <c r="L37" s="676"/>
      <c r="M37" s="676"/>
      <c r="N37" s="676"/>
      <c r="O37" s="677"/>
      <c r="Q37" s="62"/>
      <c r="R37" s="63"/>
      <c r="S37" s="678" t="s">
        <v>396</v>
      </c>
      <c r="T37" s="678"/>
      <c r="U37" s="678"/>
      <c r="V37" s="678"/>
      <c r="W37" s="679"/>
    </row>
    <row r="38" spans="1:29" ht="15.95" customHeight="1" x14ac:dyDescent="0.25">
      <c r="A38" s="27"/>
      <c r="B38" s="28"/>
      <c r="C38" s="49"/>
      <c r="D38" s="29"/>
      <c r="E38" s="30"/>
      <c r="I38" s="32"/>
      <c r="J38" s="675"/>
      <c r="K38" s="676"/>
      <c r="L38" s="676"/>
      <c r="M38" s="676"/>
      <c r="N38" s="676"/>
      <c r="O38" s="677"/>
      <c r="Q38" s="62"/>
      <c r="R38" s="63"/>
      <c r="S38" s="678"/>
      <c r="T38" s="678"/>
      <c r="U38" s="678"/>
      <c r="V38" s="678"/>
      <c r="W38" s="679"/>
    </row>
    <row r="39" spans="1:29" ht="15.95" customHeight="1" x14ac:dyDescent="0.25">
      <c r="A39" s="27"/>
      <c r="B39" s="28"/>
      <c r="C39" s="49"/>
      <c r="D39" s="29"/>
      <c r="E39" s="30"/>
      <c r="I39" s="32"/>
      <c r="J39" s="675"/>
      <c r="K39" s="676"/>
      <c r="L39" s="676"/>
      <c r="M39" s="676"/>
      <c r="N39" s="676"/>
      <c r="O39" s="677"/>
      <c r="Q39" s="62"/>
      <c r="R39" s="63"/>
      <c r="S39" s="678"/>
      <c r="T39" s="678"/>
      <c r="U39" s="678"/>
      <c r="V39" s="678"/>
      <c r="W39" s="679"/>
    </row>
    <row r="40" spans="1:29" ht="15.95" customHeight="1" x14ac:dyDescent="0.25">
      <c r="A40" s="27"/>
      <c r="B40" s="28"/>
      <c r="C40" s="49"/>
      <c r="D40" s="29"/>
      <c r="E40" s="30"/>
      <c r="H40" s="32"/>
      <c r="I40" s="32"/>
      <c r="J40" s="675"/>
      <c r="K40" s="676"/>
      <c r="L40" s="676"/>
      <c r="M40" s="676"/>
      <c r="N40" s="676"/>
      <c r="O40" s="677"/>
      <c r="Q40" s="62"/>
      <c r="R40" s="63"/>
      <c r="S40" s="678"/>
      <c r="T40" s="678"/>
      <c r="U40" s="678"/>
      <c r="V40" s="678"/>
      <c r="W40" s="679"/>
    </row>
    <row r="41" spans="1:29" ht="15.95" customHeight="1" x14ac:dyDescent="0.25">
      <c r="A41" s="27"/>
      <c r="B41" s="28"/>
      <c r="D41" s="49"/>
      <c r="E41" s="30"/>
      <c r="H41" s="32"/>
      <c r="I41" s="32"/>
      <c r="J41" s="675"/>
      <c r="K41" s="676"/>
      <c r="L41" s="676"/>
      <c r="M41" s="676"/>
      <c r="N41" s="676"/>
      <c r="O41" s="677"/>
      <c r="Q41" s="62"/>
      <c r="R41" s="63"/>
      <c r="S41" s="678"/>
      <c r="T41" s="678"/>
      <c r="U41" s="678"/>
      <c r="V41" s="678"/>
      <c r="W41" s="679"/>
    </row>
    <row r="42" spans="1:29" ht="15.95" customHeight="1" thickBot="1" x14ac:dyDescent="0.3">
      <c r="E42" s="30"/>
      <c r="J42" s="6"/>
      <c r="K42" s="6"/>
      <c r="L42" s="6"/>
      <c r="N42" s="6"/>
      <c r="O42" s="66" t="s">
        <v>28</v>
      </c>
      <c r="Q42" s="42">
        <f>SUM(Q31:Q41)</f>
        <v>6759</v>
      </c>
      <c r="R42" s="7" t="s">
        <v>29</v>
      </c>
    </row>
    <row r="43" spans="1:29" ht="30" customHeight="1" x14ac:dyDescent="0.25">
      <c r="A43" s="680"/>
      <c r="B43" s="680"/>
      <c r="C43" s="680"/>
      <c r="D43" s="680"/>
      <c r="E43" s="680"/>
      <c r="F43" s="680"/>
      <c r="G43" s="680"/>
      <c r="H43" s="680"/>
      <c r="I43" s="680"/>
      <c r="J43" s="680"/>
      <c r="K43" s="680"/>
      <c r="L43" s="680"/>
      <c r="M43" s="680"/>
      <c r="N43" s="680"/>
      <c r="O43" s="680"/>
      <c r="P43" s="680"/>
      <c r="Q43" s="680"/>
      <c r="R43" s="680"/>
      <c r="S43" s="680"/>
      <c r="T43" s="680"/>
      <c r="U43" s="680"/>
      <c r="V43" s="680"/>
      <c r="W43" s="680"/>
    </row>
    <row r="44" spans="1:29" ht="15.95" customHeight="1" thickBot="1" x14ac:dyDescent="0.3">
      <c r="J44" s="6"/>
      <c r="K44" s="674" t="s">
        <v>372</v>
      </c>
      <c r="L44" s="674"/>
      <c r="M44" s="674"/>
      <c r="N44" s="674"/>
      <c r="O44" s="674"/>
      <c r="P44" s="674"/>
      <c r="Q44" s="674"/>
      <c r="R44" s="674"/>
      <c r="S44" s="674"/>
      <c r="T44" s="674"/>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58">
    <mergeCell ref="X36:AC36"/>
    <mergeCell ref="X31:AC31"/>
    <mergeCell ref="X32:AC32"/>
    <mergeCell ref="X33:AC33"/>
    <mergeCell ref="X34:AC34"/>
    <mergeCell ref="X35:AC35"/>
    <mergeCell ref="K44:T44"/>
    <mergeCell ref="J37:O37"/>
    <mergeCell ref="S37:W37"/>
    <mergeCell ref="J38:O38"/>
    <mergeCell ref="S38:W38"/>
    <mergeCell ref="J39:O39"/>
    <mergeCell ref="S39:W39"/>
    <mergeCell ref="J40:O40"/>
    <mergeCell ref="S40:W40"/>
    <mergeCell ref="J41:O41"/>
    <mergeCell ref="S41:W41"/>
    <mergeCell ref="A43:W43"/>
    <mergeCell ref="J34:O34"/>
    <mergeCell ref="J35:O35"/>
    <mergeCell ref="S35:W35"/>
    <mergeCell ref="J36:O36"/>
    <mergeCell ref="S36:W36"/>
    <mergeCell ref="S34:W34"/>
    <mergeCell ref="J31:O31"/>
    <mergeCell ref="S31:W31"/>
    <mergeCell ref="J32:O32"/>
    <mergeCell ref="S32:W32"/>
    <mergeCell ref="J33:O33"/>
    <mergeCell ref="S33:W33"/>
    <mergeCell ref="J25:O25"/>
    <mergeCell ref="S25:W25"/>
    <mergeCell ref="J26:O26"/>
    <mergeCell ref="S26:W26"/>
    <mergeCell ref="J27:O27"/>
    <mergeCell ref="S27:W27"/>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X76"/>
  <sheetViews>
    <sheetView workbookViewId="0">
      <pane xSplit="9" ySplit="6" topLeftCell="J7" activePane="bottomRight" state="frozen"/>
      <selection activeCell="Z8" sqref="Z8"/>
      <selection pane="topRight" activeCell="Z8" sqref="Z8"/>
      <selection pane="bottomLeft" activeCell="Z8" sqref="Z8"/>
      <selection pane="bottomRight" activeCell="R10" sqref="R10"/>
    </sheetView>
  </sheetViews>
  <sheetFormatPr defaultColWidth="9.140625" defaultRowHeight="20.100000000000001" customHeight="1" x14ac:dyDescent="0.25"/>
  <cols>
    <col min="1" max="1" width="2.7109375" style="622" customWidth="1"/>
    <col min="2" max="2" width="5.7109375" style="31" customWidth="1"/>
    <col min="3" max="3" width="6.855468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5703125" style="9" customWidth="1"/>
    <col min="24" max="24" width="0.7109375" style="6" customWidth="1"/>
    <col min="25" max="16384" width="9.140625" style="6"/>
  </cols>
  <sheetData>
    <row r="1" spans="1:23" ht="20.100000000000001" customHeight="1" x14ac:dyDescent="0.25">
      <c r="A1" s="1" t="s">
        <v>0</v>
      </c>
      <c r="B1" s="2"/>
      <c r="C1" s="2"/>
      <c r="D1" s="2"/>
      <c r="E1" s="3"/>
      <c r="F1" s="4"/>
      <c r="G1" s="5"/>
      <c r="H1" s="692" t="s">
        <v>30</v>
      </c>
      <c r="I1" s="692"/>
    </row>
    <row r="2" spans="1:23" ht="20.100000000000001" customHeight="1" x14ac:dyDescent="0.25">
      <c r="A2" s="1" t="s">
        <v>1</v>
      </c>
      <c r="B2" s="2"/>
      <c r="C2" s="2"/>
      <c r="D2" s="2"/>
      <c r="E2" s="3"/>
      <c r="F2" s="4"/>
      <c r="G2" s="5"/>
      <c r="H2" s="693">
        <v>294</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619"/>
      <c r="G4" s="13"/>
      <c r="I4" s="619"/>
      <c r="J4"/>
      <c r="K4" s="109"/>
      <c r="L4" s="15" t="s">
        <v>258</v>
      </c>
      <c r="M4" s="109"/>
      <c r="N4" s="620" t="s">
        <v>278</v>
      </c>
      <c r="O4" s="15" t="s">
        <v>278</v>
      </c>
      <c r="P4" s="109"/>
      <c r="Q4" s="620" t="s">
        <v>1067</v>
      </c>
      <c r="R4" s="19"/>
      <c r="S4" s="620" t="s">
        <v>1067</v>
      </c>
      <c r="T4" s="620" t="s">
        <v>1067</v>
      </c>
      <c r="U4" s="19" t="s">
        <v>1067</v>
      </c>
      <c r="V4" s="620" t="s">
        <v>1067</v>
      </c>
      <c r="W4" s="620" t="s">
        <v>1067</v>
      </c>
    </row>
    <row r="5" spans="1:23" s="20" customFormat="1" ht="15.95" customHeight="1" x14ac:dyDescent="0.25">
      <c r="A5" s="670" t="s">
        <v>5</v>
      </c>
      <c r="B5" s="670"/>
      <c r="C5" s="670"/>
      <c r="D5" s="670"/>
      <c r="E5" s="3"/>
      <c r="F5" s="619" t="s">
        <v>6</v>
      </c>
      <c r="G5" s="13" t="s">
        <v>6</v>
      </c>
      <c r="I5" s="619" t="s">
        <v>7</v>
      </c>
      <c r="J5"/>
      <c r="K5" s="109"/>
      <c r="L5" s="15" t="s">
        <v>8</v>
      </c>
      <c r="M5" s="109"/>
      <c r="N5" s="18" t="s">
        <v>9</v>
      </c>
      <c r="O5" s="15" t="s">
        <v>8</v>
      </c>
      <c r="P5" s="109"/>
      <c r="Q5" s="671" t="s">
        <v>284</v>
      </c>
      <c r="R5" s="21"/>
      <c r="S5" s="620" t="s">
        <v>10</v>
      </c>
      <c r="T5" s="673" t="s">
        <v>285</v>
      </c>
      <c r="U5" s="672" t="s">
        <v>1160</v>
      </c>
      <c r="V5" s="620" t="s">
        <v>286</v>
      </c>
      <c r="W5" s="620" t="s">
        <v>287</v>
      </c>
    </row>
    <row r="6" spans="1:23" s="20" customFormat="1" ht="15.95" customHeight="1" x14ac:dyDescent="0.25">
      <c r="A6" s="670" t="s">
        <v>11</v>
      </c>
      <c r="B6" s="670"/>
      <c r="C6" s="670"/>
      <c r="D6" s="670"/>
      <c r="E6" s="3"/>
      <c r="F6" s="619"/>
      <c r="G6" s="13" t="s">
        <v>1</v>
      </c>
      <c r="I6" s="619"/>
      <c r="J6"/>
      <c r="K6" s="109"/>
      <c r="L6" s="22">
        <v>43646</v>
      </c>
      <c r="M6" s="109"/>
      <c r="N6" s="18" t="s">
        <v>12</v>
      </c>
      <c r="O6" s="22" t="s">
        <v>1066</v>
      </c>
      <c r="P6" s="109"/>
      <c r="Q6" s="671"/>
      <c r="R6" s="21"/>
      <c r="S6" s="620" t="s">
        <v>13</v>
      </c>
      <c r="T6" s="673"/>
      <c r="U6" s="672"/>
      <c r="V6" s="620" t="s">
        <v>288</v>
      </c>
      <c r="W6" s="23" t="s">
        <v>288</v>
      </c>
    </row>
    <row r="7" spans="1:23" s="20" customFormat="1" ht="15.95" customHeight="1" x14ac:dyDescent="0.25">
      <c r="A7" s="24"/>
      <c r="B7" s="25"/>
      <c r="C7" s="25"/>
      <c r="D7" s="26"/>
      <c r="E7" s="14"/>
      <c r="J7"/>
      <c r="K7" s="109"/>
      <c r="L7" s="22"/>
      <c r="M7" s="109"/>
      <c r="N7" s="18"/>
      <c r="O7" s="22"/>
      <c r="P7" s="109"/>
      <c r="Q7" s="620"/>
      <c r="R7" s="18"/>
      <c r="S7" s="620"/>
      <c r="T7" s="18"/>
      <c r="U7" s="18"/>
      <c r="V7" s="620"/>
      <c r="W7" s="23"/>
    </row>
    <row r="8" spans="1:23" ht="15.95" customHeight="1" x14ac:dyDescent="0.25">
      <c r="A8" s="27">
        <v>1</v>
      </c>
      <c r="B8" s="28">
        <v>294</v>
      </c>
      <c r="C8" s="28">
        <v>5190</v>
      </c>
      <c r="D8" s="467">
        <v>0</v>
      </c>
      <c r="E8" s="30"/>
      <c r="F8" s="6" t="s">
        <v>31</v>
      </c>
      <c r="G8" s="31">
        <f>B8</f>
        <v>294</v>
      </c>
      <c r="H8" s="32"/>
      <c r="I8" s="32" t="s">
        <v>887</v>
      </c>
      <c r="J8"/>
      <c r="K8" s="34"/>
      <c r="L8" s="33">
        <v>1600</v>
      </c>
      <c r="M8" s="34"/>
      <c r="N8" s="7">
        <v>1632</v>
      </c>
      <c r="O8" s="33">
        <v>0</v>
      </c>
      <c r="P8" s="109"/>
      <c r="Q8" s="35">
        <v>1632</v>
      </c>
      <c r="R8" s="36"/>
      <c r="S8" s="35">
        <v>33</v>
      </c>
      <c r="T8" s="149">
        <f>S8+Q8</f>
        <v>1665</v>
      </c>
      <c r="U8" s="150">
        <f>IF(T8=0,"",(T8-N8)/N8)</f>
        <v>2.0220588235294119E-2</v>
      </c>
      <c r="V8" s="35"/>
      <c r="W8" s="35"/>
    </row>
    <row r="9" spans="1:23" ht="15.95" customHeight="1" x14ac:dyDescent="0.25">
      <c r="A9" s="27">
        <v>1</v>
      </c>
      <c r="B9" s="28">
        <v>294</v>
      </c>
      <c r="C9" s="28">
        <v>5308</v>
      </c>
      <c r="D9" s="467">
        <v>0</v>
      </c>
      <c r="E9" s="30"/>
      <c r="F9" s="6" t="s">
        <v>31</v>
      </c>
      <c r="G9" s="31">
        <f>B9</f>
        <v>294</v>
      </c>
      <c r="H9" s="32"/>
      <c r="I9" s="32" t="s">
        <v>890</v>
      </c>
      <c r="J9"/>
      <c r="K9" s="34"/>
      <c r="L9" s="33"/>
      <c r="M9" s="34"/>
      <c r="N9" s="7">
        <v>152.83000000000001</v>
      </c>
      <c r="O9" s="33">
        <v>0</v>
      </c>
      <c r="P9" s="109"/>
      <c r="Q9" s="35">
        <v>152.83000000000001</v>
      </c>
      <c r="R9" s="36"/>
      <c r="S9" s="35">
        <v>112.17</v>
      </c>
      <c r="T9" s="149">
        <f t="shared" ref="T9:T12" si="0">S9+Q9</f>
        <v>265</v>
      </c>
      <c r="U9" s="150">
        <f t="shared" ref="U9:U12" si="1">IF(T9=0,"",(T9-N9)/N9)</f>
        <v>0.73395275796636772</v>
      </c>
      <c r="V9" s="35"/>
      <c r="W9" s="35"/>
    </row>
    <row r="10" spans="1:23" ht="15.95" customHeight="1" x14ac:dyDescent="0.25">
      <c r="A10" s="27">
        <v>1</v>
      </c>
      <c r="B10" s="28">
        <v>294</v>
      </c>
      <c r="C10" s="28">
        <v>5312</v>
      </c>
      <c r="D10" s="467">
        <v>0</v>
      </c>
      <c r="E10" s="30"/>
      <c r="F10" s="6" t="s">
        <v>31</v>
      </c>
      <c r="G10" s="31">
        <f t="shared" ref="G10:G12" si="2">B10</f>
        <v>294</v>
      </c>
      <c r="H10" s="32"/>
      <c r="I10" s="32" t="s">
        <v>357</v>
      </c>
      <c r="J10"/>
      <c r="K10" s="34"/>
      <c r="L10" s="33">
        <v>7196.95</v>
      </c>
      <c r="M10" s="34"/>
      <c r="N10" s="7">
        <v>10975.17</v>
      </c>
      <c r="O10" s="33">
        <v>0</v>
      </c>
      <c r="P10" s="109"/>
      <c r="Q10" s="35">
        <v>10975.17</v>
      </c>
      <c r="R10" s="36"/>
      <c r="S10" s="35">
        <v>-60.17</v>
      </c>
      <c r="T10" s="149">
        <f t="shared" si="0"/>
        <v>10915</v>
      </c>
      <c r="U10" s="150">
        <f t="shared" si="1"/>
        <v>-5.4823752160558853E-3</v>
      </c>
      <c r="V10" s="35"/>
      <c r="W10" s="35"/>
    </row>
    <row r="11" spans="1:23" ht="15.95" customHeight="1" x14ac:dyDescent="0.25">
      <c r="A11" s="27">
        <v>1</v>
      </c>
      <c r="B11" s="28">
        <v>294</v>
      </c>
      <c r="C11" s="28">
        <v>5580</v>
      </c>
      <c r="D11" s="467">
        <v>0</v>
      </c>
      <c r="E11" s="30"/>
      <c r="F11" s="6" t="s">
        <v>31</v>
      </c>
      <c r="G11" s="31">
        <f t="shared" si="2"/>
        <v>294</v>
      </c>
      <c r="H11" s="32"/>
      <c r="I11" s="32" t="s">
        <v>891</v>
      </c>
      <c r="J11"/>
      <c r="K11" s="34"/>
      <c r="L11" s="33"/>
      <c r="M11" s="34"/>
      <c r="N11" s="7">
        <v>590</v>
      </c>
      <c r="O11" s="33">
        <v>0</v>
      </c>
      <c r="P11" s="109"/>
      <c r="Q11" s="35">
        <v>590</v>
      </c>
      <c r="R11" s="36"/>
      <c r="S11" s="35">
        <v>-90</v>
      </c>
      <c r="T11" s="149">
        <f t="shared" si="0"/>
        <v>500</v>
      </c>
      <c r="U11" s="150">
        <f t="shared" si="1"/>
        <v>-0.15254237288135594</v>
      </c>
      <c r="V11" s="35"/>
      <c r="W11" s="35"/>
    </row>
    <row r="12" spans="1:23" ht="15.95" customHeight="1" x14ac:dyDescent="0.25">
      <c r="A12" s="27">
        <v>1</v>
      </c>
      <c r="B12" s="28">
        <v>294</v>
      </c>
      <c r="C12" s="28">
        <v>5730</v>
      </c>
      <c r="D12" s="467">
        <v>0</v>
      </c>
      <c r="E12" s="30"/>
      <c r="F12" s="6" t="s">
        <v>31</v>
      </c>
      <c r="G12" s="31">
        <f t="shared" si="2"/>
        <v>294</v>
      </c>
      <c r="H12" s="32"/>
      <c r="I12" s="32" t="s">
        <v>886</v>
      </c>
      <c r="J12"/>
      <c r="K12" s="34"/>
      <c r="L12" s="33"/>
      <c r="M12" s="34"/>
      <c r="N12" s="7">
        <v>250</v>
      </c>
      <c r="O12" s="33">
        <v>0</v>
      </c>
      <c r="P12" s="109"/>
      <c r="Q12" s="35">
        <v>250</v>
      </c>
      <c r="R12" s="36"/>
      <c r="S12" s="35">
        <v>5</v>
      </c>
      <c r="T12" s="149">
        <f t="shared" si="0"/>
        <v>255</v>
      </c>
      <c r="U12" s="150">
        <f t="shared" si="1"/>
        <v>0.02</v>
      </c>
      <c r="V12" s="35"/>
      <c r="W12" s="35"/>
    </row>
    <row r="13" spans="1:23" s="39" customFormat="1" ht="15.95" customHeight="1" thickBot="1" x14ac:dyDescent="0.3">
      <c r="A13" s="27"/>
      <c r="B13" s="28"/>
      <c r="C13" s="38"/>
      <c r="D13" s="467"/>
      <c r="F13" s="6"/>
      <c r="G13" s="31"/>
      <c r="I13" s="40" t="str">
        <f>H1</f>
        <v>TREE WARDEN</v>
      </c>
      <c r="J13"/>
      <c r="K13" s="43"/>
      <c r="L13" s="42">
        <f>SUM(L8:L12)</f>
        <v>8796.9500000000007</v>
      </c>
      <c r="M13" s="43"/>
      <c r="N13" s="42">
        <f>SUM(N8:N12)</f>
        <v>13600</v>
      </c>
      <c r="O13" s="42">
        <f>SUM(O8:O12)</f>
        <v>0</v>
      </c>
      <c r="P13" s="43"/>
      <c r="Q13" s="42">
        <f>SUM(Q8:Q12)</f>
        <v>13600</v>
      </c>
      <c r="R13" s="10"/>
      <c r="S13" s="42">
        <f>SUM(S8:S12)</f>
        <v>1.4210854715202004E-14</v>
      </c>
      <c r="T13" s="42">
        <f>SUM(T8:T12)</f>
        <v>13600</v>
      </c>
      <c r="U13" s="44"/>
      <c r="V13" s="42">
        <f t="shared" ref="V13:W13" si="3">SUM(V8:V12)</f>
        <v>0</v>
      </c>
      <c r="W13" s="42">
        <f t="shared" si="3"/>
        <v>0</v>
      </c>
    </row>
    <row r="14" spans="1:23"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20.100000000000001"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2" t="s">
        <v>18</v>
      </c>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4" ht="15.95" customHeight="1" x14ac:dyDescent="0.25">
      <c r="A17" s="682"/>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1:24" ht="15.95" customHeight="1" x14ac:dyDescent="0.25">
      <c r="A18" s="680"/>
      <c r="B18" s="680"/>
      <c r="C18" s="680"/>
      <c r="D18" s="680"/>
      <c r="E18" s="680"/>
      <c r="F18" s="680"/>
      <c r="G18" s="680"/>
      <c r="H18" s="680"/>
      <c r="I18" s="680"/>
      <c r="J18" s="680"/>
      <c r="K18" s="680"/>
      <c r="L18" s="680"/>
      <c r="M18" s="680"/>
      <c r="N18" s="680"/>
      <c r="O18" s="680"/>
      <c r="P18" s="680"/>
      <c r="Q18" s="680"/>
      <c r="R18" s="680"/>
      <c r="S18" s="680"/>
      <c r="T18" s="680"/>
      <c r="U18" s="680"/>
      <c r="V18" s="680"/>
      <c r="W18" s="680"/>
    </row>
    <row r="19" spans="1:24" ht="15.95" customHeight="1" x14ac:dyDescent="0.25">
      <c r="A19" s="683" t="s">
        <v>19</v>
      </c>
      <c r="B19" s="683"/>
      <c r="C19" s="683"/>
      <c r="D19" s="683"/>
      <c r="E19" s="683"/>
      <c r="F19" s="683"/>
      <c r="G19" s="683"/>
      <c r="H19" s="683"/>
      <c r="I19" s="683"/>
      <c r="J19" s="683"/>
      <c r="K19" s="683"/>
      <c r="L19" s="683"/>
      <c r="M19" s="683"/>
      <c r="N19" s="683"/>
      <c r="O19" s="683"/>
      <c r="P19" s="683"/>
      <c r="Q19" s="683"/>
      <c r="R19" s="683"/>
      <c r="S19" s="683"/>
      <c r="T19" s="683"/>
      <c r="U19" s="683"/>
      <c r="V19" s="683"/>
      <c r="W19" s="683"/>
    </row>
    <row r="20" spans="1:24" ht="15.95" customHeight="1" x14ac:dyDescent="0.25">
      <c r="A20" s="45"/>
      <c r="C20" s="684" t="s">
        <v>20</v>
      </c>
      <c r="D20" s="684"/>
      <c r="E20" s="684"/>
      <c r="F20" s="684"/>
      <c r="G20" s="684"/>
      <c r="H20" s="684"/>
      <c r="I20" s="684"/>
      <c r="J20" s="684"/>
      <c r="K20" s="684"/>
      <c r="L20" s="684"/>
      <c r="M20" s="684"/>
      <c r="N20" s="684"/>
      <c r="O20" s="684"/>
      <c r="P20" s="684"/>
      <c r="Q20" s="684"/>
      <c r="R20" s="684"/>
      <c r="S20" s="684"/>
      <c r="T20" s="684"/>
      <c r="U20" s="684"/>
      <c r="V20" s="684"/>
    </row>
    <row r="21" spans="1:24" ht="15.95" customHeight="1" x14ac:dyDescent="0.25">
      <c r="C21" s="685" t="s">
        <v>21</v>
      </c>
      <c r="D21" s="685"/>
      <c r="E21" s="685"/>
      <c r="F21" s="685"/>
      <c r="G21" s="685"/>
      <c r="H21" s="685"/>
      <c r="I21" s="685"/>
      <c r="J21" s="685"/>
      <c r="K21" s="685"/>
      <c r="L21" s="685"/>
      <c r="M21" s="685"/>
      <c r="N21" s="685"/>
      <c r="O21" s="685"/>
      <c r="P21" s="685"/>
      <c r="Q21" s="685"/>
      <c r="R21" s="685"/>
      <c r="S21" s="685"/>
      <c r="T21" s="685"/>
      <c r="U21" s="685"/>
      <c r="V21" s="685"/>
    </row>
    <row r="22" spans="1:24" ht="15.95" customHeight="1" x14ac:dyDescent="0.25">
      <c r="C22" s="685"/>
      <c r="D22" s="685"/>
      <c r="E22" s="685"/>
      <c r="F22" s="685"/>
      <c r="G22" s="685"/>
      <c r="H22" s="685"/>
      <c r="I22" s="685"/>
      <c r="J22" s="685"/>
      <c r="K22" s="685"/>
      <c r="L22" s="685"/>
      <c r="M22" s="685"/>
      <c r="N22" s="685"/>
      <c r="O22" s="685"/>
      <c r="P22" s="685"/>
      <c r="Q22" s="685"/>
      <c r="R22" s="685"/>
      <c r="S22" s="685"/>
      <c r="T22" s="685"/>
      <c r="U22" s="685"/>
      <c r="V22" s="685"/>
    </row>
    <row r="23" spans="1:24" ht="15.95" customHeight="1" x14ac:dyDescent="0.25">
      <c r="A23" s="680"/>
      <c r="B23" s="680"/>
      <c r="C23" s="680"/>
      <c r="D23" s="680"/>
      <c r="E23" s="680"/>
      <c r="F23" s="680"/>
      <c r="G23" s="680"/>
      <c r="H23" s="680"/>
      <c r="I23" s="680"/>
      <c r="J23" s="680"/>
      <c r="K23" s="680"/>
      <c r="L23" s="680"/>
      <c r="M23" s="680"/>
      <c r="N23" s="680"/>
      <c r="O23" s="680"/>
      <c r="P23" s="680"/>
      <c r="Q23" s="680"/>
      <c r="R23" s="680"/>
      <c r="S23" s="680"/>
      <c r="T23" s="680"/>
      <c r="U23" s="680"/>
      <c r="V23" s="680"/>
      <c r="W23" s="680"/>
    </row>
    <row r="24" spans="1:24" s="52" customFormat="1" ht="15.95" customHeight="1" x14ac:dyDescent="0.25">
      <c r="A24" s="47"/>
      <c r="B24" s="48"/>
      <c r="C24" s="49"/>
      <c r="D24" s="50"/>
      <c r="E24" s="51"/>
      <c r="G24" s="53"/>
      <c r="H24" s="54"/>
      <c r="I24" s="55" t="s">
        <v>1158</v>
      </c>
      <c r="J24" s="686" t="s">
        <v>23</v>
      </c>
      <c r="K24" s="687"/>
      <c r="L24" s="687"/>
      <c r="M24" s="687"/>
      <c r="N24" s="687"/>
      <c r="O24" s="688"/>
      <c r="P24" s="56"/>
      <c r="Q24" s="57">
        <v>4000</v>
      </c>
      <c r="R24" s="58"/>
      <c r="S24" s="689"/>
      <c r="T24" s="689"/>
      <c r="U24" s="689"/>
      <c r="V24" s="689"/>
      <c r="W24" s="690"/>
      <c r="X24" s="6"/>
    </row>
    <row r="25" spans="1:24" ht="15.95" customHeight="1" x14ac:dyDescent="0.25">
      <c r="A25" s="691"/>
      <c r="B25" s="691"/>
      <c r="C25" s="691"/>
      <c r="D25" s="691"/>
      <c r="E25" s="691"/>
      <c r="F25" s="691"/>
      <c r="G25" s="691"/>
      <c r="H25" s="691"/>
      <c r="I25" s="691"/>
      <c r="J25" s="691"/>
      <c r="K25" s="691"/>
      <c r="L25" s="691"/>
      <c r="M25" s="691"/>
      <c r="N25" s="691"/>
      <c r="O25" s="691"/>
      <c r="P25" s="691"/>
      <c r="Q25" s="691"/>
      <c r="R25" s="691"/>
      <c r="S25" s="691"/>
      <c r="T25" s="691"/>
      <c r="U25" s="691"/>
      <c r="V25" s="691"/>
      <c r="W25" s="691"/>
    </row>
    <row r="26" spans="1:24" s="20" customFormat="1" ht="15.95" customHeight="1" x14ac:dyDescent="0.25">
      <c r="B26" s="59"/>
      <c r="C26" s="25"/>
      <c r="D26" s="26"/>
      <c r="E26" s="14"/>
      <c r="I26" s="434" t="s">
        <v>696</v>
      </c>
      <c r="J26" s="60" t="s">
        <v>24</v>
      </c>
      <c r="M26" s="16"/>
      <c r="P26" s="16"/>
      <c r="Q26" s="620"/>
      <c r="R26" s="18"/>
      <c r="S26" s="10"/>
      <c r="T26" s="7"/>
      <c r="U26" s="10"/>
      <c r="V26" s="10"/>
      <c r="W26" s="9"/>
      <c r="X26" s="6"/>
    </row>
    <row r="27" spans="1:24" ht="15.95" customHeight="1" x14ac:dyDescent="0.25">
      <c r="A27" s="27"/>
      <c r="B27" s="28"/>
      <c r="C27" s="49"/>
      <c r="D27" s="29"/>
      <c r="E27" s="30"/>
      <c r="H27" s="32"/>
      <c r="I27" s="103" t="s">
        <v>815</v>
      </c>
      <c r="J27" s="675" t="s">
        <v>30</v>
      </c>
      <c r="K27" s="676"/>
      <c r="L27" s="676"/>
      <c r="M27" s="676"/>
      <c r="N27" s="676"/>
      <c r="O27" s="677"/>
      <c r="Q27" s="62">
        <v>1665</v>
      </c>
      <c r="R27" s="63"/>
      <c r="S27" s="678" t="s">
        <v>30</v>
      </c>
      <c r="T27" s="678"/>
      <c r="U27" s="678"/>
      <c r="V27" s="678"/>
      <c r="W27" s="679"/>
    </row>
    <row r="28" spans="1:24" ht="15.95" customHeight="1" x14ac:dyDescent="0.25">
      <c r="A28" s="27"/>
      <c r="B28" s="28"/>
      <c r="C28" s="49"/>
      <c r="D28" s="29"/>
      <c r="E28" s="30"/>
      <c r="H28" s="32"/>
      <c r="I28" s="621"/>
      <c r="J28" s="675"/>
      <c r="K28" s="676"/>
      <c r="L28" s="676"/>
      <c r="M28" s="676"/>
      <c r="N28" s="676"/>
      <c r="O28" s="677"/>
      <c r="Q28" s="62"/>
      <c r="R28" s="63"/>
      <c r="S28" s="678"/>
      <c r="T28" s="678"/>
      <c r="U28" s="678"/>
      <c r="V28" s="678"/>
      <c r="W28" s="679"/>
    </row>
    <row r="29" spans="1:24" ht="15.95" customHeight="1" x14ac:dyDescent="0.25">
      <c r="A29" s="27"/>
      <c r="B29" s="28"/>
      <c r="C29" s="49"/>
      <c r="D29" s="29"/>
      <c r="E29" s="30"/>
      <c r="H29" s="32"/>
      <c r="I29" s="621"/>
      <c r="J29" s="675"/>
      <c r="K29" s="676"/>
      <c r="L29" s="676"/>
      <c r="M29" s="676"/>
      <c r="N29" s="676"/>
      <c r="O29" s="677"/>
      <c r="Q29" s="62"/>
      <c r="R29" s="63"/>
      <c r="S29" s="678"/>
      <c r="T29" s="678"/>
      <c r="U29" s="678"/>
      <c r="V29" s="678"/>
      <c r="W29" s="679"/>
    </row>
    <row r="30" spans="1:24" ht="15.95" customHeight="1" x14ac:dyDescent="0.25">
      <c r="A30" s="27"/>
      <c r="B30" s="28"/>
      <c r="C30" s="49"/>
      <c r="D30" s="29"/>
      <c r="E30" s="30"/>
      <c r="I30" s="68"/>
      <c r="J30" s="675"/>
      <c r="K30" s="676"/>
      <c r="L30" s="676"/>
      <c r="M30" s="676"/>
      <c r="N30" s="676"/>
      <c r="O30" s="677"/>
      <c r="Q30" s="62"/>
      <c r="R30" s="63"/>
      <c r="S30" s="678"/>
      <c r="T30" s="678"/>
      <c r="U30" s="678"/>
      <c r="V30" s="678"/>
      <c r="W30" s="679"/>
    </row>
    <row r="31" spans="1:24" ht="15.95" customHeight="1" thickBot="1" x14ac:dyDescent="0.3">
      <c r="E31" s="30"/>
      <c r="I31" s="68"/>
      <c r="J31" s="6"/>
      <c r="K31" s="6"/>
      <c r="L31" s="6"/>
      <c r="N31" s="6"/>
      <c r="O31" s="66" t="s">
        <v>25</v>
      </c>
      <c r="Q31" s="42">
        <f>SUM(Q27:Q30)</f>
        <v>1665</v>
      </c>
      <c r="R31" s="7" t="s">
        <v>26</v>
      </c>
    </row>
    <row r="32" spans="1:24" ht="15.95" customHeight="1" x14ac:dyDescent="0.25">
      <c r="E32" s="30"/>
      <c r="I32" s="68"/>
    </row>
    <row r="33" spans="1:24" ht="15.95" customHeight="1" x14ac:dyDescent="0.25">
      <c r="B33" s="59"/>
      <c r="E33" s="30"/>
      <c r="I33" s="434" t="s">
        <v>696</v>
      </c>
      <c r="J33" s="60" t="s">
        <v>27</v>
      </c>
    </row>
    <row r="34" spans="1:24" ht="15.95" customHeight="1" x14ac:dyDescent="0.25">
      <c r="A34" s="27"/>
      <c r="B34" s="28"/>
      <c r="C34" s="49"/>
      <c r="D34" s="29"/>
      <c r="E34" s="30"/>
      <c r="H34" s="32"/>
      <c r="I34" s="455" t="s">
        <v>819</v>
      </c>
      <c r="J34" s="675" t="s">
        <v>357</v>
      </c>
      <c r="K34" s="676"/>
      <c r="L34" s="676"/>
      <c r="M34" s="676"/>
      <c r="N34" s="676"/>
      <c r="O34" s="677"/>
      <c r="Q34" s="62">
        <v>10915</v>
      </c>
      <c r="R34" s="63"/>
      <c r="S34" s="675" t="s">
        <v>1029</v>
      </c>
      <c r="T34" s="676"/>
      <c r="U34" s="676"/>
      <c r="V34" s="676"/>
      <c r="W34" s="676"/>
      <c r="X34" s="677"/>
    </row>
    <row r="35" spans="1:24" ht="15.95" customHeight="1" x14ac:dyDescent="0.25">
      <c r="A35" s="27"/>
      <c r="B35" s="28"/>
      <c r="C35" s="49"/>
      <c r="D35" s="29"/>
      <c r="E35" s="30"/>
      <c r="I35" s="455" t="s">
        <v>816</v>
      </c>
      <c r="J35" s="675" t="s">
        <v>886</v>
      </c>
      <c r="K35" s="676"/>
      <c r="L35" s="676"/>
      <c r="M35" s="676"/>
      <c r="N35" s="676"/>
      <c r="O35" s="677"/>
      <c r="Q35" s="62">
        <v>255</v>
      </c>
      <c r="R35" s="63"/>
      <c r="S35" s="675" t="s">
        <v>1027</v>
      </c>
      <c r="T35" s="676"/>
      <c r="U35" s="676"/>
      <c r="V35" s="676"/>
      <c r="W35" s="676"/>
      <c r="X35" s="677"/>
    </row>
    <row r="36" spans="1:24" ht="15.95" customHeight="1" x14ac:dyDescent="0.25">
      <c r="A36" s="27"/>
      <c r="B36" s="28"/>
      <c r="C36" s="49"/>
      <c r="D36" s="29"/>
      <c r="E36" s="30"/>
      <c r="I36" s="455" t="s">
        <v>817</v>
      </c>
      <c r="J36" s="675" t="s">
        <v>890</v>
      </c>
      <c r="K36" s="676"/>
      <c r="L36" s="676"/>
      <c r="M36" s="676"/>
      <c r="N36" s="676"/>
      <c r="O36" s="677"/>
      <c r="Q36" s="62">
        <v>265</v>
      </c>
      <c r="R36" s="63"/>
      <c r="S36" s="675" t="s">
        <v>1028</v>
      </c>
      <c r="T36" s="676"/>
      <c r="U36" s="676"/>
      <c r="V36" s="676"/>
      <c r="W36" s="676"/>
      <c r="X36" s="677"/>
    </row>
    <row r="37" spans="1:24" ht="15.95" customHeight="1" x14ac:dyDescent="0.25">
      <c r="A37" s="27"/>
      <c r="B37" s="28"/>
      <c r="C37" s="49"/>
      <c r="D37" s="29"/>
      <c r="E37" s="30"/>
      <c r="I37" s="455" t="s">
        <v>818</v>
      </c>
      <c r="J37" s="675" t="s">
        <v>891</v>
      </c>
      <c r="K37" s="676"/>
      <c r="L37" s="676"/>
      <c r="M37" s="676"/>
      <c r="N37" s="676"/>
      <c r="O37" s="677"/>
      <c r="Q37" s="62">
        <v>500</v>
      </c>
      <c r="R37" s="63"/>
      <c r="S37" s="675" t="s">
        <v>356</v>
      </c>
      <c r="T37" s="676"/>
      <c r="U37" s="676"/>
      <c r="V37" s="676"/>
      <c r="W37" s="676"/>
      <c r="X37" s="677"/>
    </row>
    <row r="38" spans="1:24" ht="15.95" customHeight="1" x14ac:dyDescent="0.25">
      <c r="A38" s="27"/>
      <c r="B38" s="28"/>
      <c r="C38" s="49"/>
      <c r="D38" s="29"/>
      <c r="E38" s="30"/>
      <c r="I38" s="32"/>
      <c r="J38" s="675"/>
      <c r="K38" s="676"/>
      <c r="L38" s="676"/>
      <c r="M38" s="676"/>
      <c r="N38" s="676"/>
      <c r="O38" s="677"/>
      <c r="Q38" s="62"/>
      <c r="R38" s="63"/>
      <c r="S38" s="678"/>
      <c r="T38" s="678"/>
      <c r="U38" s="678"/>
      <c r="V38" s="678"/>
      <c r="W38" s="679"/>
    </row>
    <row r="39" spans="1:24" ht="15.95" customHeight="1" x14ac:dyDescent="0.25">
      <c r="A39" s="27"/>
      <c r="B39" s="28"/>
      <c r="C39" s="49"/>
      <c r="D39" s="29"/>
      <c r="E39" s="30"/>
      <c r="I39" s="32"/>
      <c r="J39" s="675"/>
      <c r="K39" s="676"/>
      <c r="L39" s="676"/>
      <c r="M39" s="676"/>
      <c r="N39" s="676"/>
      <c r="O39" s="677"/>
      <c r="Q39" s="62"/>
      <c r="R39" s="63"/>
      <c r="S39" s="678"/>
      <c r="T39" s="678"/>
      <c r="U39" s="678"/>
      <c r="V39" s="678"/>
      <c r="W39" s="679"/>
    </row>
    <row r="40" spans="1:24" ht="15.95" customHeight="1" x14ac:dyDescent="0.25">
      <c r="A40" s="27"/>
      <c r="B40" s="28"/>
      <c r="C40" s="49"/>
      <c r="D40" s="29"/>
      <c r="E40" s="30"/>
      <c r="H40" s="32"/>
      <c r="I40" s="32"/>
      <c r="J40" s="675"/>
      <c r="K40" s="676"/>
      <c r="L40" s="676"/>
      <c r="M40" s="676"/>
      <c r="N40" s="676"/>
      <c r="O40" s="677"/>
      <c r="Q40" s="62"/>
      <c r="R40" s="63"/>
      <c r="S40" s="678"/>
      <c r="T40" s="678"/>
      <c r="U40" s="678"/>
      <c r="V40" s="678"/>
      <c r="W40" s="679"/>
    </row>
    <row r="41" spans="1:24" ht="15.95" customHeight="1" x14ac:dyDescent="0.25">
      <c r="A41" s="27"/>
      <c r="B41" s="28"/>
      <c r="D41" s="49"/>
      <c r="E41" s="30"/>
      <c r="H41" s="32"/>
      <c r="I41" s="32"/>
      <c r="J41" s="675"/>
      <c r="K41" s="676"/>
      <c r="L41" s="676"/>
      <c r="M41" s="676"/>
      <c r="N41" s="676"/>
      <c r="O41" s="677"/>
      <c r="Q41" s="62"/>
      <c r="R41" s="63"/>
      <c r="S41" s="678"/>
      <c r="T41" s="678"/>
      <c r="U41" s="678"/>
      <c r="V41" s="678"/>
      <c r="W41" s="679"/>
    </row>
    <row r="42" spans="1:24" ht="15.95" customHeight="1" thickBot="1" x14ac:dyDescent="0.3">
      <c r="E42" s="30"/>
      <c r="J42" s="6"/>
      <c r="K42" s="6"/>
      <c r="L42" s="6"/>
      <c r="N42" s="6"/>
      <c r="O42" s="66" t="s">
        <v>28</v>
      </c>
      <c r="Q42" s="42">
        <f>SUM(Q34:Q41)</f>
        <v>11935</v>
      </c>
      <c r="R42" s="7" t="s">
        <v>29</v>
      </c>
    </row>
    <row r="43" spans="1:24" ht="30" customHeight="1" x14ac:dyDescent="0.25">
      <c r="A43" s="680"/>
      <c r="B43" s="680"/>
      <c r="C43" s="680"/>
      <c r="D43" s="680"/>
      <c r="E43" s="680"/>
      <c r="F43" s="680"/>
      <c r="G43" s="680"/>
      <c r="H43" s="680"/>
      <c r="I43" s="680"/>
      <c r="J43" s="680"/>
      <c r="K43" s="680"/>
      <c r="L43" s="680"/>
      <c r="M43" s="680"/>
      <c r="N43" s="680"/>
      <c r="O43" s="680"/>
      <c r="P43" s="680"/>
      <c r="Q43" s="680"/>
      <c r="R43" s="680"/>
      <c r="S43" s="680"/>
      <c r="T43" s="680"/>
      <c r="U43" s="680"/>
      <c r="V43" s="680"/>
      <c r="W43" s="680"/>
    </row>
    <row r="44" spans="1:24" ht="15.95" customHeight="1" thickBot="1" x14ac:dyDescent="0.3">
      <c r="J44" s="6"/>
      <c r="K44" s="674" t="s">
        <v>358</v>
      </c>
      <c r="L44" s="674"/>
      <c r="M44" s="674"/>
      <c r="N44" s="674"/>
      <c r="O44" s="674"/>
      <c r="P44" s="674"/>
      <c r="Q44" s="674"/>
      <c r="R44" s="674"/>
      <c r="S44" s="674"/>
      <c r="T44" s="674"/>
      <c r="U44" s="6"/>
      <c r="V44" s="6"/>
      <c r="W44" s="6"/>
    </row>
    <row r="45" spans="1:24" ht="15.95" customHeight="1" x14ac:dyDescent="0.25">
      <c r="J45" s="6"/>
      <c r="K45" s="6"/>
      <c r="L45" s="6"/>
      <c r="N45" s="6"/>
      <c r="O45" s="6"/>
    </row>
    <row r="46" spans="1:24" ht="15.95"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J48" s="6"/>
      <c r="K48" s="6"/>
      <c r="L48" s="6"/>
      <c r="N48" s="6"/>
      <c r="O48" s="6"/>
    </row>
    <row r="49" spans="1:23" s="10" customFormat="1" ht="17.100000000000001" customHeight="1" x14ac:dyDescent="0.25">
      <c r="A49" s="622"/>
      <c r="B49" s="31"/>
      <c r="C49" s="31"/>
      <c r="D49" s="64"/>
      <c r="E49" s="6"/>
      <c r="F49" s="6"/>
      <c r="G49" s="31"/>
      <c r="H49" s="6"/>
      <c r="I49" s="6"/>
      <c r="J49" s="7"/>
      <c r="K49" s="8"/>
      <c r="L49" s="7"/>
      <c r="M49" s="8"/>
      <c r="N49" s="7"/>
      <c r="O49" s="7"/>
      <c r="P49" s="8"/>
      <c r="R49" s="7"/>
      <c r="T49" s="7"/>
      <c r="W49" s="9"/>
    </row>
    <row r="50" spans="1:23" s="10" customFormat="1" ht="17.100000000000001" customHeight="1" x14ac:dyDescent="0.25">
      <c r="A50" s="622"/>
      <c r="B50" s="31"/>
      <c r="C50" s="31"/>
      <c r="D50" s="64"/>
      <c r="E50" s="6"/>
      <c r="F50" s="6"/>
      <c r="G50" s="31"/>
      <c r="H50" s="6"/>
      <c r="I50" s="6"/>
      <c r="J50" s="7"/>
      <c r="K50" s="8"/>
      <c r="L50" s="7"/>
      <c r="M50" s="8"/>
      <c r="N50" s="7"/>
      <c r="O50" s="7"/>
      <c r="P50" s="8"/>
      <c r="R50" s="7"/>
      <c r="T50" s="7"/>
      <c r="W50" s="9"/>
    </row>
    <row r="51" spans="1:23" s="10" customFormat="1" ht="17.100000000000001" customHeight="1" x14ac:dyDescent="0.25">
      <c r="A51" s="622"/>
      <c r="B51" s="31"/>
      <c r="C51" s="31"/>
      <c r="D51" s="64"/>
      <c r="E51" s="6"/>
      <c r="F51" s="6"/>
      <c r="G51" s="31"/>
      <c r="H51" s="6"/>
      <c r="I51" s="6"/>
      <c r="J51" s="7"/>
      <c r="K51" s="8"/>
      <c r="L51" s="7"/>
      <c r="M51" s="8"/>
      <c r="N51" s="7"/>
      <c r="O51" s="7"/>
      <c r="P51" s="8"/>
      <c r="R51" s="7"/>
      <c r="T51" s="7"/>
      <c r="W51" s="9"/>
    </row>
    <row r="52" spans="1:23" s="10" customFormat="1" ht="17.100000000000001" customHeight="1" x14ac:dyDescent="0.25">
      <c r="A52" s="622"/>
      <c r="B52" s="31"/>
      <c r="C52" s="31"/>
      <c r="D52" s="64"/>
      <c r="E52" s="6"/>
      <c r="F52" s="6"/>
      <c r="G52" s="31"/>
      <c r="H52" s="6"/>
      <c r="I52" s="6"/>
      <c r="J52" s="7"/>
      <c r="K52" s="8"/>
      <c r="L52" s="7"/>
      <c r="M52" s="8"/>
      <c r="N52" s="7"/>
      <c r="O52" s="7"/>
      <c r="P52" s="8"/>
      <c r="R52" s="7"/>
      <c r="T52" s="7"/>
      <c r="W52" s="9"/>
    </row>
    <row r="53" spans="1:23" s="10" customFormat="1" ht="17.100000000000001" customHeight="1" x14ac:dyDescent="0.25">
      <c r="A53" s="622"/>
      <c r="B53" s="31"/>
      <c r="C53" s="31"/>
      <c r="D53" s="64"/>
      <c r="E53" s="6"/>
      <c r="F53" s="6"/>
      <c r="G53" s="31"/>
      <c r="H53" s="6"/>
      <c r="I53" s="6"/>
      <c r="J53" s="7"/>
      <c r="K53" s="8"/>
      <c r="L53" s="7"/>
      <c r="M53" s="8"/>
      <c r="N53" s="7"/>
      <c r="O53" s="7"/>
      <c r="P53" s="8"/>
      <c r="R53" s="7"/>
      <c r="T53" s="7"/>
      <c r="W53" s="9"/>
    </row>
    <row r="54" spans="1:23" s="10" customFormat="1" ht="17.100000000000001" customHeight="1" x14ac:dyDescent="0.25">
      <c r="A54" s="622"/>
      <c r="B54" s="31"/>
      <c r="C54" s="31"/>
      <c r="D54" s="64"/>
      <c r="E54" s="6"/>
      <c r="F54" s="6"/>
      <c r="G54" s="31"/>
      <c r="H54" s="6"/>
      <c r="I54" s="6"/>
      <c r="J54" s="7"/>
      <c r="K54" s="8"/>
      <c r="L54" s="7"/>
      <c r="M54" s="8"/>
      <c r="N54" s="7"/>
      <c r="O54" s="7"/>
      <c r="P54" s="8"/>
      <c r="R54" s="7"/>
      <c r="T54" s="7"/>
      <c r="W54" s="9"/>
    </row>
    <row r="55" spans="1:23" s="10" customFormat="1" ht="17.100000000000001" customHeight="1" x14ac:dyDescent="0.25">
      <c r="A55" s="622"/>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622"/>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622"/>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622"/>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622"/>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622"/>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622"/>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622"/>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622"/>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622"/>
      <c r="B64" s="31"/>
      <c r="C64" s="31"/>
      <c r="D64" s="64"/>
      <c r="E64" s="6"/>
      <c r="F64" s="6"/>
      <c r="G64" s="31"/>
      <c r="H64" s="6"/>
      <c r="I64" s="6"/>
      <c r="J64" s="7"/>
      <c r="K64" s="8"/>
      <c r="L64" s="7"/>
      <c r="M64" s="8"/>
      <c r="N64" s="7"/>
      <c r="O64" s="7"/>
      <c r="P64" s="8"/>
      <c r="R64" s="7"/>
      <c r="T64" s="7"/>
      <c r="W64" s="9"/>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46">
    <mergeCell ref="K44:T44"/>
    <mergeCell ref="J38:O38"/>
    <mergeCell ref="S38:W38"/>
    <mergeCell ref="J39:O39"/>
    <mergeCell ref="S39:W39"/>
    <mergeCell ref="J40:O40"/>
    <mergeCell ref="S40:W40"/>
    <mergeCell ref="J41:O41"/>
    <mergeCell ref="S41:W41"/>
    <mergeCell ref="A43:W43"/>
    <mergeCell ref="S36:X36"/>
    <mergeCell ref="J37:O37"/>
    <mergeCell ref="J28:O28"/>
    <mergeCell ref="S28:W28"/>
    <mergeCell ref="J29:O29"/>
    <mergeCell ref="S29:W29"/>
    <mergeCell ref="J30:O30"/>
    <mergeCell ref="S30:W30"/>
    <mergeCell ref="J34:O34"/>
    <mergeCell ref="S37:X37"/>
    <mergeCell ref="S34:X34"/>
    <mergeCell ref="J35:O35"/>
    <mergeCell ref="J36:O36"/>
    <mergeCell ref="S35:X35"/>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DB3E-2AD1-40E3-ABD4-1091CF3F907B}">
  <sheetPr>
    <tabColor rgb="FF00B050"/>
    <pageSetUpPr fitToPage="1"/>
  </sheetPr>
  <dimension ref="A1:AQ67"/>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83"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5703125" style="10" bestFit="1" customWidth="1"/>
    <col min="20" max="20" width="10.140625" style="7" bestFit="1"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696" t="s">
        <v>533</v>
      </c>
      <c r="I1" s="696"/>
    </row>
    <row r="2" spans="1:23" ht="20.100000000000001" customHeight="1" x14ac:dyDescent="0.25">
      <c r="A2" s="1" t="s">
        <v>1</v>
      </c>
      <c r="B2" s="2"/>
      <c r="C2" s="2"/>
      <c r="D2" s="2"/>
      <c r="E2" s="3"/>
      <c r="F2" s="4"/>
      <c r="G2" s="5"/>
      <c r="H2" s="693">
        <v>420</v>
      </c>
      <c r="I2" s="693"/>
    </row>
    <row r="3" spans="1:23" ht="12" customHeight="1" x14ac:dyDescent="0.25">
      <c r="A3" s="73"/>
      <c r="B3" s="73"/>
      <c r="C3" s="73"/>
      <c r="D3" s="73"/>
      <c r="E3" s="73"/>
      <c r="F3" s="73"/>
      <c r="G3" s="73"/>
      <c r="H3" s="73"/>
      <c r="I3" s="73"/>
      <c r="J3" s="11"/>
      <c r="K3" s="11"/>
      <c r="L3" s="11"/>
      <c r="M3" s="11"/>
      <c r="N3" s="11"/>
      <c r="O3" s="11"/>
      <c r="P3" s="11"/>
      <c r="Q3" s="11"/>
      <c r="R3" s="11"/>
      <c r="S3" s="11"/>
      <c r="T3" s="11"/>
      <c r="U3" s="11"/>
      <c r="V3" s="669" t="s">
        <v>289</v>
      </c>
      <c r="W3" s="669"/>
    </row>
    <row r="4" spans="1:23" s="20" customFormat="1" ht="15.95" customHeight="1" x14ac:dyDescent="0.25">
      <c r="A4" s="725"/>
      <c r="B4" s="725"/>
      <c r="C4" s="725"/>
      <c r="D4" s="725"/>
      <c r="E4" s="67"/>
      <c r="F4" s="485"/>
      <c r="G4" s="74"/>
      <c r="H4"/>
      <c r="I4" s="485"/>
      <c r="J4"/>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25" t="s">
        <v>5</v>
      </c>
      <c r="B5" s="725"/>
      <c r="C5" s="725"/>
      <c r="D5" s="725"/>
      <c r="E5" s="67"/>
      <c r="F5" s="485" t="s">
        <v>6</v>
      </c>
      <c r="G5" s="74" t="s">
        <v>6</v>
      </c>
      <c r="H5" s="79"/>
      <c r="I5" s="485" t="s">
        <v>7</v>
      </c>
      <c r="J5"/>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725" t="s">
        <v>11</v>
      </c>
      <c r="B6" s="725"/>
      <c r="C6" s="725"/>
      <c r="D6" s="725"/>
      <c r="E6" s="67"/>
      <c r="F6" s="485"/>
      <c r="G6" s="74" t="s">
        <v>1</v>
      </c>
      <c r="H6" s="79"/>
      <c r="I6" s="485"/>
      <c r="J6"/>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81"/>
      <c r="B7" s="82"/>
      <c r="C7" s="82"/>
      <c r="D7" s="83"/>
      <c r="E7" s="75"/>
      <c r="F7" s="79"/>
      <c r="G7" s="79"/>
      <c r="H7" s="79"/>
      <c r="I7" s="79"/>
      <c r="J7"/>
      <c r="K7" s="109"/>
      <c r="L7" s="22"/>
      <c r="M7" s="34"/>
      <c r="N7" s="18"/>
      <c r="O7" s="22"/>
      <c r="P7" s="109"/>
      <c r="Q7" s="479"/>
      <c r="R7" s="18"/>
      <c r="S7" s="479"/>
      <c r="T7" s="18"/>
      <c r="U7" s="18"/>
      <c r="V7" s="479"/>
      <c r="W7" s="23"/>
    </row>
    <row r="8" spans="1:23" ht="15.95" customHeight="1" x14ac:dyDescent="0.25">
      <c r="A8" s="27">
        <v>1</v>
      </c>
      <c r="B8" s="28">
        <v>420</v>
      </c>
      <c r="C8" s="28">
        <v>5300</v>
      </c>
      <c r="D8" s="467">
        <v>0</v>
      </c>
      <c r="E8" s="30"/>
      <c r="F8" s="6" t="s">
        <v>532</v>
      </c>
      <c r="G8" s="31">
        <f>B8</f>
        <v>420</v>
      </c>
      <c r="H8"/>
      <c r="I8" s="32" t="s">
        <v>900</v>
      </c>
      <c r="J8"/>
      <c r="K8" s="34"/>
      <c r="L8" s="33">
        <v>24473.94</v>
      </c>
      <c r="M8" s="34"/>
      <c r="N8" s="7">
        <v>9400</v>
      </c>
      <c r="O8" s="33">
        <v>0</v>
      </c>
      <c r="P8" s="109"/>
      <c r="Q8" s="35">
        <v>9400</v>
      </c>
      <c r="R8" s="36"/>
      <c r="S8" s="35"/>
      <c r="T8" s="149">
        <f>S8+Q8</f>
        <v>9400</v>
      </c>
      <c r="U8" s="150">
        <f>IF(T8=0,"",(T8-N8)/N8)</f>
        <v>0</v>
      </c>
      <c r="V8" s="35"/>
      <c r="W8" s="35"/>
    </row>
    <row r="9" spans="1:23" ht="15.95" customHeight="1" x14ac:dyDescent="0.25">
      <c r="A9" s="27">
        <v>1</v>
      </c>
      <c r="B9" s="28">
        <v>420</v>
      </c>
      <c r="C9" s="28">
        <v>5310</v>
      </c>
      <c r="D9" s="467">
        <v>0</v>
      </c>
      <c r="E9" s="30"/>
      <c r="F9" s="6" t="s">
        <v>532</v>
      </c>
      <c r="G9" s="31">
        <f t="shared" ref="G9" si="0">B9</f>
        <v>420</v>
      </c>
      <c r="H9" s="32"/>
      <c r="I9" s="32" t="s">
        <v>954</v>
      </c>
      <c r="J9"/>
      <c r="K9" s="34"/>
      <c r="L9" s="33"/>
      <c r="M9" s="34"/>
      <c r="N9" s="7">
        <v>10580</v>
      </c>
      <c r="O9" s="33">
        <v>0</v>
      </c>
      <c r="P9" s="109"/>
      <c r="Q9" s="35">
        <v>10580</v>
      </c>
      <c r="R9" s="36"/>
      <c r="S9" s="35"/>
      <c r="T9" s="149">
        <f>S9+Q9</f>
        <v>10580</v>
      </c>
      <c r="U9" s="150">
        <f>IF(T9=0,"",(T9-N9)/N9)</f>
        <v>0</v>
      </c>
      <c r="V9" s="35"/>
      <c r="W9" s="35"/>
    </row>
    <row r="10" spans="1:23" s="39" customFormat="1" ht="15.95" customHeight="1" thickBot="1" x14ac:dyDescent="0.3">
      <c r="A10" s="38"/>
      <c r="B10" s="38"/>
      <c r="C10" s="38"/>
      <c r="D10" s="38"/>
      <c r="G10" s="38"/>
      <c r="I10" s="40" t="str">
        <f>H1</f>
        <v>Environmental</v>
      </c>
      <c r="J10"/>
      <c r="K10" s="43"/>
      <c r="L10" s="42">
        <f>SUM(L8:L9)</f>
        <v>24473.94</v>
      </c>
      <c r="M10" s="43"/>
      <c r="N10" s="42">
        <f>SUM(N8:N9)</f>
        <v>19980</v>
      </c>
      <c r="O10" s="42">
        <f>SUM(O8:O9)</f>
        <v>0</v>
      </c>
      <c r="P10" s="43"/>
      <c r="Q10" s="42">
        <f>SUM(Q8:Q9)</f>
        <v>19980</v>
      </c>
      <c r="R10" s="10"/>
      <c r="S10" s="42">
        <f>SUM(S8:S9)</f>
        <v>0</v>
      </c>
      <c r="T10" s="42">
        <f>SUM(T8:T9)</f>
        <v>19980</v>
      </c>
      <c r="U10" s="44"/>
      <c r="V10" s="42">
        <f>SUM(V8:V9)</f>
        <v>0</v>
      </c>
      <c r="W10" s="148">
        <f>SUM(W8:W9)</f>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43"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43" ht="15.95" customHeight="1" x14ac:dyDescent="0.25">
      <c r="C18" s="685" t="s">
        <v>21</v>
      </c>
      <c r="D18" s="685"/>
      <c r="E18" s="685"/>
      <c r="F18" s="685"/>
      <c r="G18" s="685"/>
      <c r="H18" s="685"/>
      <c r="I18" s="685"/>
      <c r="J18" s="685"/>
      <c r="K18" s="685"/>
      <c r="L18" s="685"/>
      <c r="M18" s="685"/>
      <c r="N18" s="685"/>
      <c r="O18" s="685"/>
      <c r="P18" s="685"/>
      <c r="Q18" s="685"/>
      <c r="R18" s="685"/>
      <c r="S18" s="685"/>
      <c r="T18" s="685"/>
      <c r="U18" s="685"/>
      <c r="V18" s="685"/>
    </row>
    <row r="19" spans="1:43"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43"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43" s="52" customFormat="1" ht="15.95" customHeight="1" x14ac:dyDescent="0.25">
      <c r="A21" s="47"/>
      <c r="B21" s="48"/>
      <c r="C21" s="49"/>
      <c r="D21" s="50"/>
      <c r="E21" s="51"/>
      <c r="G21" s="53"/>
      <c r="H21" s="54"/>
      <c r="I21" s="55"/>
      <c r="J21" s="686" t="s">
        <v>23</v>
      </c>
      <c r="K21" s="704"/>
      <c r="L21" s="704"/>
      <c r="M21" s="704"/>
      <c r="N21" s="704"/>
      <c r="O21" s="688"/>
      <c r="P21" s="56"/>
      <c r="Q21" s="57">
        <v>4000</v>
      </c>
      <c r="R21" s="58"/>
      <c r="S21" s="705"/>
      <c r="T21" s="705"/>
      <c r="U21" s="705"/>
      <c r="V21" s="705"/>
      <c r="W21" s="690"/>
      <c r="X21" s="6"/>
    </row>
    <row r="22" spans="1:43"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43" ht="15.95" customHeight="1" x14ac:dyDescent="0.25">
      <c r="E23" s="30"/>
    </row>
    <row r="24" spans="1:43" ht="15.95" customHeight="1" x14ac:dyDescent="0.25">
      <c r="B24" s="59"/>
      <c r="E24" s="30"/>
      <c r="I24" s="434" t="s">
        <v>696</v>
      </c>
      <c r="J24" s="60" t="s">
        <v>27</v>
      </c>
    </row>
    <row r="25" spans="1:43" ht="15.95" customHeight="1" x14ac:dyDescent="0.25">
      <c r="A25" s="27"/>
      <c r="B25" s="28"/>
      <c r="C25" s="49"/>
      <c r="D25" s="29"/>
      <c r="E25" s="30"/>
      <c r="I25" s="482" t="s">
        <v>840</v>
      </c>
      <c r="J25" s="675" t="s">
        <v>900</v>
      </c>
      <c r="K25" s="676"/>
      <c r="L25" s="676"/>
      <c r="M25" s="676"/>
      <c r="N25" s="676"/>
      <c r="O25" s="677"/>
      <c r="Q25" s="62"/>
      <c r="R25" s="63"/>
      <c r="S25" s="724" t="s">
        <v>541</v>
      </c>
      <c r="T25" s="695"/>
      <c r="U25" s="695"/>
      <c r="V25" s="695"/>
      <c r="W25" s="695"/>
      <c r="X25" s="675" t="s">
        <v>531</v>
      </c>
      <c r="Y25" s="676"/>
      <c r="Z25" s="676"/>
      <c r="AA25" s="676"/>
      <c r="AB25" s="676"/>
      <c r="AC25" s="637"/>
      <c r="AD25" s="637"/>
      <c r="AE25" s="637"/>
      <c r="AF25" s="637"/>
      <c r="AG25" s="637"/>
      <c r="AH25" s="637"/>
      <c r="AI25" s="637"/>
      <c r="AJ25" s="637"/>
      <c r="AK25" s="637"/>
      <c r="AL25" s="637"/>
      <c r="AM25" s="637"/>
      <c r="AN25" s="637"/>
      <c r="AO25" s="637"/>
      <c r="AP25" s="637"/>
      <c r="AQ25" s="636"/>
    </row>
    <row r="26" spans="1:43" ht="15.95" customHeight="1" x14ac:dyDescent="0.25">
      <c r="A26" s="27"/>
      <c r="B26" s="28"/>
      <c r="C26" s="49"/>
      <c r="D26" s="29"/>
      <c r="E26" s="30"/>
      <c r="I26" s="438" t="s">
        <v>841</v>
      </c>
      <c r="J26" s="675" t="s">
        <v>954</v>
      </c>
      <c r="K26" s="676"/>
      <c r="L26" s="676"/>
      <c r="M26" s="676"/>
      <c r="N26" s="676"/>
      <c r="O26" s="677"/>
      <c r="Q26" s="62"/>
      <c r="R26" s="63"/>
      <c r="S26" s="489" t="s">
        <v>540</v>
      </c>
      <c r="T26" s="480"/>
      <c r="U26" s="480"/>
      <c r="V26" s="480"/>
      <c r="W26" s="481"/>
      <c r="X26" s="675" t="s">
        <v>534</v>
      </c>
      <c r="Y26" s="676"/>
      <c r="Z26" s="676"/>
      <c r="AA26" s="676"/>
      <c r="AB26" s="676"/>
      <c r="AC26" s="637"/>
      <c r="AD26" s="637"/>
      <c r="AE26" s="637"/>
      <c r="AF26" s="637"/>
      <c r="AG26" s="637"/>
      <c r="AH26" s="637"/>
      <c r="AI26" s="637"/>
      <c r="AJ26" s="637"/>
      <c r="AK26" s="637"/>
      <c r="AL26" s="637"/>
      <c r="AM26" s="637"/>
      <c r="AN26" s="637"/>
      <c r="AO26" s="637"/>
      <c r="AP26" s="637"/>
      <c r="AQ26" s="636"/>
    </row>
    <row r="27" spans="1:43" ht="15.95" customHeight="1" x14ac:dyDescent="0.25">
      <c r="A27" s="27"/>
      <c r="B27" s="28"/>
      <c r="C27" s="49"/>
      <c r="D27" s="29"/>
      <c r="E27" s="30"/>
      <c r="I27" s="438" t="s">
        <v>841</v>
      </c>
      <c r="J27" s="675" t="s">
        <v>954</v>
      </c>
      <c r="K27" s="676"/>
      <c r="L27" s="676"/>
      <c r="M27" s="676"/>
      <c r="N27" s="676"/>
      <c r="O27" s="677"/>
      <c r="Q27" s="62"/>
      <c r="R27" s="63"/>
      <c r="S27" s="315"/>
      <c r="T27" s="484" t="s">
        <v>546</v>
      </c>
      <c r="U27" s="490" t="s">
        <v>547</v>
      </c>
      <c r="V27" s="487"/>
      <c r="W27" s="488"/>
      <c r="X27" s="675" t="s">
        <v>530</v>
      </c>
      <c r="Y27" s="676"/>
      <c r="Z27" s="676"/>
      <c r="AA27" s="676"/>
      <c r="AB27" s="676"/>
      <c r="AC27" s="637"/>
      <c r="AD27" s="637"/>
      <c r="AE27" s="637"/>
      <c r="AF27" s="637"/>
      <c r="AG27" s="637"/>
      <c r="AH27" s="637"/>
      <c r="AI27" s="637"/>
      <c r="AJ27" s="637"/>
      <c r="AK27" s="637"/>
      <c r="AL27" s="637"/>
      <c r="AM27" s="637"/>
      <c r="AN27" s="637"/>
      <c r="AO27" s="637"/>
      <c r="AP27" s="637"/>
      <c r="AQ27" s="636"/>
    </row>
    <row r="28" spans="1:43" ht="15.95" customHeight="1" x14ac:dyDescent="0.25">
      <c r="A28" s="27"/>
      <c r="B28" s="28"/>
      <c r="C28" s="49"/>
      <c r="D28" s="29"/>
      <c r="E28" s="30"/>
      <c r="I28" s="482"/>
      <c r="J28" s="675"/>
      <c r="K28" s="694"/>
      <c r="L28" s="694"/>
      <c r="M28" s="694"/>
      <c r="N28" s="694"/>
      <c r="O28" s="677"/>
      <c r="Q28" s="62"/>
      <c r="R28" s="63"/>
      <c r="S28" s="486" t="s">
        <v>543</v>
      </c>
      <c r="T28" s="487"/>
      <c r="U28" s="487"/>
      <c r="V28" s="487"/>
      <c r="W28" s="488"/>
      <c r="X28" s="675" t="s">
        <v>542</v>
      </c>
      <c r="Y28" s="676"/>
      <c r="Z28" s="676"/>
      <c r="AA28" s="676"/>
      <c r="AB28" s="676"/>
      <c r="AC28" s="637"/>
      <c r="AD28" s="637"/>
      <c r="AE28" s="637"/>
      <c r="AF28" s="637"/>
      <c r="AG28" s="637"/>
      <c r="AH28" s="637"/>
      <c r="AI28" s="637"/>
      <c r="AJ28" s="637"/>
      <c r="AK28" s="637"/>
      <c r="AL28" s="637"/>
      <c r="AM28" s="637"/>
      <c r="AN28" s="637"/>
      <c r="AO28" s="637"/>
      <c r="AP28" s="637"/>
      <c r="AQ28" s="636"/>
    </row>
    <row r="29" spans="1:43" ht="15.95" customHeight="1" x14ac:dyDescent="0.25">
      <c r="A29" s="27"/>
      <c r="B29" s="28"/>
      <c r="C29" s="49"/>
      <c r="D29" s="29"/>
      <c r="E29" s="30"/>
      <c r="I29" s="32"/>
      <c r="J29" s="675"/>
      <c r="K29" s="694"/>
      <c r="L29" s="694"/>
      <c r="M29" s="694"/>
      <c r="N29" s="694"/>
      <c r="O29" s="677"/>
      <c r="Q29" s="62"/>
      <c r="R29" s="63"/>
      <c r="S29" s="695"/>
      <c r="T29" s="695"/>
      <c r="U29" s="695"/>
      <c r="V29" s="695"/>
      <c r="W29" s="679"/>
    </row>
    <row r="30" spans="1:43" ht="15.95" customHeight="1" x14ac:dyDescent="0.25">
      <c r="A30" s="27"/>
      <c r="B30" s="28"/>
      <c r="C30" s="49"/>
      <c r="D30" s="29"/>
      <c r="E30" s="30"/>
      <c r="I30" s="32"/>
      <c r="J30" s="675"/>
      <c r="K30" s="694"/>
      <c r="L30" s="694"/>
      <c r="M30" s="694"/>
      <c r="N30" s="694"/>
      <c r="O30" s="677"/>
      <c r="Q30" s="62"/>
      <c r="R30" s="63"/>
      <c r="S30" s="695"/>
      <c r="T30" s="695"/>
      <c r="U30" s="695"/>
      <c r="V30" s="695"/>
      <c r="W30" s="679"/>
    </row>
    <row r="31" spans="1:43" ht="15.95" customHeight="1" x14ac:dyDescent="0.25">
      <c r="A31" s="27"/>
      <c r="B31" s="28"/>
      <c r="C31" s="49"/>
      <c r="D31" s="29"/>
      <c r="E31" s="30"/>
      <c r="H31" s="32"/>
      <c r="I31" s="32"/>
      <c r="J31" s="675"/>
      <c r="K31" s="694"/>
      <c r="L31" s="694"/>
      <c r="M31" s="694"/>
      <c r="N31" s="694"/>
      <c r="O31" s="677"/>
      <c r="Q31" s="62"/>
      <c r="R31" s="63"/>
      <c r="S31" s="695"/>
      <c r="T31" s="695"/>
      <c r="U31" s="695"/>
      <c r="V31" s="695"/>
      <c r="W31" s="679"/>
    </row>
    <row r="32" spans="1:43" ht="15.95" customHeight="1" x14ac:dyDescent="0.25">
      <c r="A32" s="27"/>
      <c r="B32" s="28"/>
      <c r="D32" s="49"/>
      <c r="E32" s="30"/>
      <c r="H32" s="32"/>
      <c r="I32" s="32"/>
      <c r="J32" s="675"/>
      <c r="K32" s="694"/>
      <c r="L32" s="694"/>
      <c r="M32" s="694"/>
      <c r="N32" s="694"/>
      <c r="O32" s="677"/>
      <c r="Q32" s="62"/>
      <c r="R32" s="63"/>
      <c r="S32" s="695"/>
      <c r="T32" s="695"/>
      <c r="U32" s="695"/>
      <c r="V32" s="695"/>
      <c r="W32" s="679"/>
    </row>
    <row r="33" spans="1:23" ht="15.95" customHeight="1" thickBot="1" x14ac:dyDescent="0.3">
      <c r="E33" s="30"/>
      <c r="J33" s="6"/>
      <c r="K33" s="6"/>
      <c r="L33" s="6"/>
      <c r="N33" s="6"/>
      <c r="O33" s="66" t="s">
        <v>28</v>
      </c>
      <c r="Q33" s="42">
        <f>SUM(Q25:Q32)</f>
        <v>0</v>
      </c>
      <c r="R33" s="7" t="s">
        <v>29</v>
      </c>
    </row>
    <row r="34" spans="1:23" ht="30" customHeight="1" x14ac:dyDescent="0.25">
      <c r="A34" s="680"/>
      <c r="B34" s="680"/>
      <c r="C34" s="680"/>
      <c r="D34" s="680"/>
      <c r="E34" s="680"/>
      <c r="F34" s="680"/>
      <c r="G34" s="680"/>
      <c r="H34" s="680"/>
      <c r="I34" s="680"/>
      <c r="J34" s="680"/>
      <c r="K34" s="680"/>
      <c r="L34" s="680"/>
      <c r="M34" s="680"/>
      <c r="N34" s="680"/>
      <c r="O34" s="680"/>
      <c r="P34" s="680"/>
      <c r="Q34" s="680"/>
      <c r="R34" s="680"/>
      <c r="S34" s="680"/>
      <c r="T34" s="680"/>
      <c r="U34" s="680"/>
      <c r="V34" s="680"/>
      <c r="W34" s="680"/>
    </row>
    <row r="35" spans="1:23" ht="15.95" customHeight="1" thickBot="1" x14ac:dyDescent="0.3">
      <c r="J35" s="6"/>
      <c r="K35" s="674" t="s">
        <v>1069</v>
      </c>
      <c r="L35" s="674"/>
      <c r="M35" s="674"/>
      <c r="N35" s="674"/>
      <c r="O35" s="674"/>
      <c r="P35" s="674"/>
      <c r="Q35" s="674"/>
      <c r="R35" s="674"/>
      <c r="S35" s="674"/>
      <c r="T35" s="674"/>
      <c r="U35" s="6"/>
      <c r="V35" s="6"/>
      <c r="W35" s="6"/>
    </row>
    <row r="36" spans="1:23" ht="15.95" customHeight="1" x14ac:dyDescent="0.25">
      <c r="J36" s="6"/>
      <c r="K36" s="6"/>
      <c r="L36" s="6"/>
      <c r="N36" s="6"/>
      <c r="O36" s="6"/>
    </row>
    <row r="37" spans="1:23" ht="15.95" customHeight="1" x14ac:dyDescent="0.25">
      <c r="J37" s="6"/>
      <c r="K37" s="6"/>
      <c r="L37" s="6"/>
      <c r="N37" s="6"/>
      <c r="O37" s="6"/>
    </row>
    <row r="38" spans="1:23" ht="17.100000000000001" customHeight="1" x14ac:dyDescent="0.25">
      <c r="J38" s="6"/>
      <c r="K38" s="6"/>
      <c r="L38" s="6"/>
      <c r="N38" s="6"/>
      <c r="O38" s="6"/>
    </row>
    <row r="39" spans="1:23" ht="17.100000000000001" customHeight="1" x14ac:dyDescent="0.25">
      <c r="J39" s="6"/>
      <c r="K39" s="6"/>
      <c r="L39" s="6"/>
      <c r="N39" s="6"/>
      <c r="O39" s="6"/>
    </row>
    <row r="40" spans="1:23" ht="17.100000000000001" customHeight="1" x14ac:dyDescent="0.25">
      <c r="A40" s="6"/>
      <c r="B40" s="6"/>
      <c r="C40" s="6"/>
      <c r="D40" s="6"/>
      <c r="G40" s="6"/>
      <c r="J40" s="6"/>
      <c r="K40" s="6"/>
      <c r="L40" s="6"/>
      <c r="M40" s="6"/>
      <c r="N40" s="6"/>
      <c r="O40" s="6"/>
      <c r="P40" s="6"/>
      <c r="Q40" s="6"/>
      <c r="R40" s="6"/>
      <c r="S40" s="6"/>
      <c r="T40" s="6"/>
      <c r="U40" s="6"/>
      <c r="V40" s="6"/>
      <c r="W40" s="6"/>
    </row>
    <row r="41" spans="1:23" ht="17.100000000000001" customHeight="1" x14ac:dyDescent="0.25">
      <c r="A41" s="6"/>
      <c r="B41" s="6"/>
      <c r="C41" s="6"/>
      <c r="D41" s="6"/>
      <c r="G41" s="6"/>
      <c r="J41" s="6"/>
      <c r="K41" s="6"/>
      <c r="L41" s="6"/>
      <c r="M41" s="6"/>
      <c r="N41" s="6"/>
      <c r="O41" s="6"/>
      <c r="P41" s="6"/>
      <c r="Q41" s="6"/>
      <c r="R41" s="6"/>
      <c r="S41" s="6"/>
      <c r="T41" s="6"/>
      <c r="U41" s="6"/>
      <c r="V41" s="6"/>
      <c r="W41" s="6"/>
    </row>
    <row r="42" spans="1:23" ht="17.100000000000001" customHeight="1" x14ac:dyDescent="0.25">
      <c r="A42" s="6"/>
      <c r="B42" s="6"/>
      <c r="C42" s="6"/>
      <c r="D42" s="6"/>
      <c r="G42" s="6"/>
      <c r="J42" s="6"/>
      <c r="K42" s="6"/>
      <c r="L42" s="6"/>
      <c r="M42" s="6"/>
      <c r="N42" s="6"/>
      <c r="O42" s="6"/>
      <c r="P42" s="6"/>
      <c r="Q42" s="6"/>
      <c r="R42" s="6"/>
      <c r="S42" s="6"/>
      <c r="T42" s="6"/>
      <c r="U42" s="6"/>
      <c r="V42" s="6"/>
      <c r="W42" s="6"/>
    </row>
    <row r="43" spans="1:23" ht="17.100000000000001" customHeight="1" x14ac:dyDescent="0.25">
      <c r="A43" s="6"/>
      <c r="B43" s="6"/>
      <c r="C43" s="6"/>
      <c r="D43" s="6"/>
      <c r="G43" s="6"/>
      <c r="J43" s="6"/>
      <c r="K43" s="6"/>
      <c r="L43" s="6"/>
      <c r="M43" s="6"/>
      <c r="N43" s="6"/>
      <c r="O43" s="6"/>
      <c r="P43" s="6"/>
      <c r="Q43" s="6"/>
      <c r="R43" s="6"/>
      <c r="S43" s="6"/>
      <c r="T43" s="6"/>
      <c r="U43" s="6"/>
      <c r="V43" s="6"/>
      <c r="W43" s="6"/>
    </row>
    <row r="44" spans="1:23" ht="17.100000000000001" customHeight="1" x14ac:dyDescent="0.25">
      <c r="A44" s="6"/>
      <c r="B44" s="6"/>
      <c r="C44" s="6"/>
      <c r="D44" s="6"/>
      <c r="G44" s="6"/>
      <c r="J44" s="6"/>
      <c r="K44" s="6"/>
      <c r="L44" s="6"/>
      <c r="M44" s="6"/>
      <c r="N44" s="6"/>
      <c r="O44" s="6"/>
      <c r="P44" s="6"/>
      <c r="Q44" s="6"/>
      <c r="R44" s="6"/>
      <c r="S44" s="6"/>
      <c r="T44" s="6"/>
      <c r="U44" s="6"/>
      <c r="V44" s="6"/>
      <c r="W44" s="6"/>
    </row>
    <row r="45" spans="1:23" ht="17.100000000000001" customHeight="1" x14ac:dyDescent="0.25">
      <c r="A45" s="6"/>
      <c r="B45" s="6"/>
      <c r="C45" s="6"/>
      <c r="D45" s="6"/>
      <c r="G45" s="6"/>
      <c r="J45" s="6"/>
      <c r="K45" s="6"/>
      <c r="L45" s="6"/>
      <c r="M45" s="6"/>
      <c r="N45" s="6"/>
      <c r="O45" s="6"/>
      <c r="P45" s="6"/>
      <c r="Q45" s="6"/>
      <c r="R45" s="6"/>
      <c r="S45" s="6"/>
      <c r="T45" s="6"/>
      <c r="U45" s="6"/>
      <c r="V45" s="6"/>
      <c r="W45" s="6"/>
    </row>
    <row r="46" spans="1:23" ht="17.100000000000001" customHeight="1" x14ac:dyDescent="0.25">
      <c r="A46" s="6"/>
      <c r="B46" s="6"/>
      <c r="C46" s="6"/>
      <c r="D46" s="6"/>
      <c r="G46" s="6"/>
      <c r="J46" s="6"/>
      <c r="K46" s="6"/>
      <c r="L46" s="6"/>
      <c r="M46" s="6"/>
      <c r="N46" s="6"/>
      <c r="O46" s="6"/>
      <c r="P46" s="6"/>
      <c r="Q46" s="6"/>
      <c r="R46" s="6"/>
      <c r="S46" s="6"/>
      <c r="T46" s="6"/>
      <c r="U46" s="6"/>
      <c r="V46" s="6"/>
      <c r="W46" s="6"/>
    </row>
    <row r="47" spans="1:23" ht="17.100000000000001" customHeight="1" x14ac:dyDescent="0.25">
      <c r="A47" s="6"/>
      <c r="B47" s="6"/>
      <c r="C47" s="6"/>
      <c r="D47" s="6"/>
      <c r="G47" s="6"/>
      <c r="J47" s="6"/>
      <c r="K47" s="6"/>
      <c r="L47" s="6"/>
      <c r="M47" s="6"/>
      <c r="N47" s="6"/>
      <c r="O47" s="6"/>
      <c r="P47" s="6"/>
      <c r="Q47" s="6"/>
      <c r="R47" s="6"/>
      <c r="S47" s="6"/>
      <c r="T47" s="6"/>
      <c r="U47" s="6"/>
      <c r="V47" s="6"/>
      <c r="W47" s="6"/>
    </row>
    <row r="48" spans="1:23"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20.100000000000001" customHeight="1" x14ac:dyDescent="0.25">
      <c r="A57" s="6"/>
      <c r="B57" s="6"/>
      <c r="C57" s="6"/>
      <c r="D57" s="6"/>
      <c r="G57" s="6"/>
      <c r="J57" s="6"/>
      <c r="K57" s="6"/>
      <c r="L57" s="6"/>
      <c r="M57" s="6"/>
      <c r="N57" s="6"/>
      <c r="O57" s="6"/>
      <c r="P57" s="6"/>
      <c r="Q57" s="6"/>
      <c r="R57" s="6"/>
      <c r="S57" s="6"/>
      <c r="T57" s="6"/>
      <c r="U57" s="6"/>
      <c r="V57" s="6"/>
      <c r="W57" s="6"/>
    </row>
    <row r="58" spans="1:23" ht="20.100000000000001" customHeight="1" x14ac:dyDescent="0.25">
      <c r="A58" s="6"/>
      <c r="B58" s="6"/>
      <c r="C58" s="6"/>
      <c r="D58" s="6"/>
      <c r="G58" s="6"/>
      <c r="J58" s="6"/>
      <c r="K58" s="6"/>
      <c r="L58" s="6"/>
      <c r="M58" s="6"/>
      <c r="N58" s="6"/>
      <c r="O58" s="6"/>
      <c r="P58" s="6"/>
      <c r="Q58" s="6"/>
      <c r="R58" s="6"/>
      <c r="S58" s="6"/>
      <c r="T58" s="6"/>
      <c r="U58" s="6"/>
      <c r="V58" s="6"/>
      <c r="W58" s="6"/>
    </row>
    <row r="59" spans="1:23" ht="20.100000000000001" customHeight="1" x14ac:dyDescent="0.25">
      <c r="A59" s="6"/>
      <c r="B59" s="6"/>
      <c r="C59" s="6"/>
      <c r="D59" s="6"/>
      <c r="G59" s="6"/>
      <c r="J59" s="6"/>
      <c r="K59" s="6"/>
      <c r="L59" s="6"/>
      <c r="M59" s="6"/>
      <c r="N59" s="6"/>
      <c r="O59" s="6"/>
      <c r="P59" s="6"/>
      <c r="Q59" s="6"/>
      <c r="R59" s="6"/>
      <c r="S59" s="6"/>
      <c r="T59" s="6"/>
      <c r="U59" s="6"/>
      <c r="V59" s="6"/>
      <c r="W59" s="6"/>
    </row>
    <row r="60" spans="1:23" ht="20.100000000000001" customHeight="1" x14ac:dyDescent="0.25">
      <c r="A60" s="6"/>
      <c r="B60" s="6"/>
      <c r="C60" s="6"/>
      <c r="D60" s="6"/>
      <c r="G60" s="6"/>
      <c r="J60" s="6"/>
      <c r="K60" s="6"/>
      <c r="L60" s="6"/>
      <c r="M60" s="6"/>
      <c r="N60" s="6"/>
      <c r="O60" s="6"/>
      <c r="P60" s="6"/>
      <c r="Q60" s="6"/>
      <c r="R60" s="6"/>
      <c r="S60" s="6"/>
      <c r="T60" s="6"/>
      <c r="U60" s="6"/>
      <c r="V60" s="6"/>
      <c r="W60" s="6"/>
    </row>
    <row r="61" spans="1:23" ht="20.100000000000001" customHeight="1" x14ac:dyDescent="0.25">
      <c r="A61" s="6"/>
      <c r="B61" s="6"/>
      <c r="C61" s="6"/>
      <c r="D61" s="6"/>
      <c r="G61" s="6"/>
      <c r="J61" s="6"/>
      <c r="K61" s="6"/>
      <c r="L61" s="6"/>
      <c r="M61" s="6"/>
      <c r="N61" s="6"/>
      <c r="O61" s="6"/>
      <c r="P61" s="6"/>
      <c r="Q61" s="6"/>
      <c r="R61" s="6"/>
      <c r="S61" s="6"/>
      <c r="T61" s="6"/>
      <c r="U61" s="6"/>
      <c r="V61" s="6"/>
      <c r="W61" s="6"/>
    </row>
    <row r="62" spans="1:23" ht="20.100000000000001" customHeight="1" x14ac:dyDescent="0.25">
      <c r="A62" s="6"/>
      <c r="B62" s="6"/>
      <c r="C62" s="6"/>
      <c r="D62" s="6"/>
      <c r="G62" s="6"/>
      <c r="J62" s="6"/>
      <c r="K62" s="6"/>
      <c r="L62" s="6"/>
      <c r="M62" s="6"/>
      <c r="N62" s="6"/>
      <c r="O62" s="6"/>
      <c r="P62" s="6"/>
      <c r="Q62" s="6"/>
      <c r="R62" s="6"/>
      <c r="S62" s="6"/>
      <c r="T62" s="6"/>
      <c r="U62" s="6"/>
      <c r="V62" s="6"/>
      <c r="W62" s="6"/>
    </row>
    <row r="63" spans="1:23" ht="20.100000000000001" customHeight="1" x14ac:dyDescent="0.25">
      <c r="A63" s="6"/>
      <c r="B63" s="6"/>
      <c r="C63" s="6"/>
      <c r="D63" s="6"/>
      <c r="G63" s="6"/>
      <c r="J63" s="6"/>
      <c r="K63" s="6"/>
      <c r="L63" s="6"/>
      <c r="M63" s="6"/>
      <c r="N63" s="6"/>
      <c r="O63" s="6"/>
      <c r="P63" s="6"/>
      <c r="Q63" s="6"/>
      <c r="R63" s="6"/>
      <c r="S63" s="6"/>
      <c r="T63" s="6"/>
      <c r="U63" s="6"/>
      <c r="V63" s="6"/>
      <c r="W63" s="6"/>
    </row>
    <row r="64" spans="1:23" ht="20.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sheetData>
  <mergeCells count="39">
    <mergeCell ref="C17:V17"/>
    <mergeCell ref="H1:I1"/>
    <mergeCell ref="H2:I2"/>
    <mergeCell ref="V3:W3"/>
    <mergeCell ref="A4:D4"/>
    <mergeCell ref="A5:D5"/>
    <mergeCell ref="Q5:Q6"/>
    <mergeCell ref="T5:T6"/>
    <mergeCell ref="U5:U6"/>
    <mergeCell ref="A6:D6"/>
    <mergeCell ref="A11:W11"/>
    <mergeCell ref="A12:W12"/>
    <mergeCell ref="A13:W14"/>
    <mergeCell ref="A15:W15"/>
    <mergeCell ref="A16:W16"/>
    <mergeCell ref="X25:AB25"/>
    <mergeCell ref="X26:AB26"/>
    <mergeCell ref="X27:AB27"/>
    <mergeCell ref="X28:AB28"/>
    <mergeCell ref="C18:V19"/>
    <mergeCell ref="A20:W20"/>
    <mergeCell ref="J21:O21"/>
    <mergeCell ref="S21:W21"/>
    <mergeCell ref="A22:W22"/>
    <mergeCell ref="J27:O27"/>
    <mergeCell ref="J28:O28"/>
    <mergeCell ref="J25:O25"/>
    <mergeCell ref="S25:W25"/>
    <mergeCell ref="J26:O26"/>
    <mergeCell ref="K35:T35"/>
    <mergeCell ref="J29:O29"/>
    <mergeCell ref="S29:W29"/>
    <mergeCell ref="J30:O30"/>
    <mergeCell ref="S30:W30"/>
    <mergeCell ref="J31:O31"/>
    <mergeCell ref="S31:W31"/>
    <mergeCell ref="J32:O32"/>
    <mergeCell ref="S32:W32"/>
    <mergeCell ref="A34:W34"/>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topLeftCell="A70" zoomScaleNormal="100" zoomScalePageLayoutView="85" workbookViewId="0">
      <selection activeCell="K83" sqref="K83"/>
    </sheetView>
  </sheetViews>
  <sheetFormatPr defaultColWidth="9.140625" defaultRowHeight="20.100000000000001" customHeight="1" x14ac:dyDescent="0.25"/>
  <cols>
    <col min="1" max="1" width="2.7109375" style="46" customWidth="1"/>
    <col min="2" max="2" width="1.85546875" style="31" customWidth="1"/>
    <col min="3" max="3" width="3.5703125" style="31" customWidth="1"/>
    <col min="4" max="4" width="3.5703125" style="64" customWidth="1"/>
    <col min="5" max="5" width="1.7109375" style="6" customWidth="1"/>
    <col min="6" max="6" width="8.42578125" style="6" bestFit="1" customWidth="1"/>
    <col min="7" max="7" width="4.7109375" style="31" customWidth="1"/>
    <col min="8" max="8" width="11.5703125" style="6" customWidth="1"/>
    <col min="9" max="9" width="29.140625" style="6" bestFit="1" customWidth="1"/>
    <col min="10" max="10" width="1.7109375" style="6" customWidth="1"/>
    <col min="11" max="11" width="10.7109375" style="7" customWidth="1"/>
    <col min="12" max="12" width="0.85546875" style="8" customWidth="1"/>
    <col min="13" max="13" width="10.7109375" style="7" customWidth="1"/>
    <col min="14" max="14" width="0.85546875" style="8" customWidth="1"/>
    <col min="15" max="15" width="11.28515625" style="7" customWidth="1"/>
    <col min="16" max="16" width="10.7109375" style="7" customWidth="1"/>
    <col min="17" max="17" width="0.85546875" style="8" customWidth="1"/>
    <col min="18" max="18" width="11.42578125" style="10" customWidth="1"/>
    <col min="19" max="19" width="1.7109375" style="7" customWidth="1"/>
    <col min="20" max="20" width="10.7109375" style="10" customWidth="1"/>
    <col min="21" max="21" width="11.140625" style="10" customWidth="1"/>
    <col min="22" max="22" width="7.7109375" style="7" customWidth="1"/>
    <col min="23" max="23" width="10.7109375" style="147" customWidth="1"/>
    <col min="24" max="25" width="11.5703125" style="10" customWidth="1"/>
    <col min="26" max="26" width="0.85546875" style="8" customWidth="1"/>
    <col min="27" max="27" width="11.5703125" style="6" customWidth="1"/>
    <col min="28" max="28" width="11.5703125" style="6" bestFit="1" customWidth="1"/>
    <col min="29" max="30" width="9.140625" style="6"/>
    <col min="31" max="31" width="11.7109375" style="6" hidden="1" customWidth="1"/>
    <col min="32" max="16384" width="9.140625" style="6"/>
  </cols>
  <sheetData>
    <row r="1" spans="1:31" ht="20.100000000000001" customHeight="1" x14ac:dyDescent="0.25">
      <c r="A1" s="1"/>
      <c r="B1" s="2"/>
      <c r="C1" s="2"/>
      <c r="D1" s="2"/>
      <c r="E1" s="3"/>
      <c r="F1" s="4"/>
      <c r="G1" s="5"/>
      <c r="H1" s="108"/>
      <c r="R1" s="11"/>
      <c r="S1" s="11"/>
      <c r="T1" s="11"/>
      <c r="U1" s="11"/>
      <c r="V1" s="11"/>
      <c r="W1" s="669" t="s">
        <v>283</v>
      </c>
      <c r="X1" s="669"/>
      <c r="Y1" s="286"/>
      <c r="AE1" s="6" t="s">
        <v>245</v>
      </c>
    </row>
    <row r="2" spans="1:31" s="20" customFormat="1" ht="20.100000000000001" customHeight="1" x14ac:dyDescent="0.25">
      <c r="A2" s="670"/>
      <c r="B2" s="670"/>
      <c r="C2" s="670"/>
      <c r="D2" s="670"/>
      <c r="E2" s="3"/>
      <c r="F2" s="12"/>
      <c r="G2" s="13"/>
      <c r="H2" s="12" t="s">
        <v>110</v>
      </c>
      <c r="I2" s="12"/>
      <c r="J2" s="14"/>
      <c r="K2" s="15" t="s">
        <v>4</v>
      </c>
      <c r="L2" s="109"/>
      <c r="M2" s="15" t="s">
        <v>246</v>
      </c>
      <c r="N2" s="109"/>
      <c r="O2" s="17" t="s">
        <v>258</v>
      </c>
      <c r="P2" s="15" t="s">
        <v>258</v>
      </c>
      <c r="Q2" s="109"/>
      <c r="R2" s="17" t="s">
        <v>278</v>
      </c>
      <c r="S2" s="19"/>
      <c r="T2" s="17" t="s">
        <v>278</v>
      </c>
      <c r="U2" s="17" t="s">
        <v>278</v>
      </c>
      <c r="V2" s="19" t="s">
        <v>278</v>
      </c>
      <c r="W2" s="145" t="s">
        <v>278</v>
      </c>
      <c r="X2" s="17" t="s">
        <v>278</v>
      </c>
      <c r="Y2" s="17" t="s">
        <v>278</v>
      </c>
      <c r="Z2" s="109"/>
    </row>
    <row r="3" spans="1:31" s="20" customFormat="1" ht="20.100000000000001" customHeight="1" x14ac:dyDescent="0.25">
      <c r="A3" s="670" t="s">
        <v>5</v>
      </c>
      <c r="B3" s="670"/>
      <c r="C3" s="670"/>
      <c r="D3" s="670"/>
      <c r="E3" s="3"/>
      <c r="F3" s="12" t="s">
        <v>6</v>
      </c>
      <c r="G3" s="13" t="s">
        <v>6</v>
      </c>
      <c r="H3" s="12" t="s">
        <v>111</v>
      </c>
      <c r="I3" s="12" t="s">
        <v>7</v>
      </c>
      <c r="J3" s="14"/>
      <c r="K3" s="15" t="s">
        <v>8</v>
      </c>
      <c r="L3" s="109"/>
      <c r="M3" s="15" t="s">
        <v>8</v>
      </c>
      <c r="N3" s="109"/>
      <c r="O3" s="18" t="s">
        <v>9</v>
      </c>
      <c r="P3" s="15" t="s">
        <v>8</v>
      </c>
      <c r="Q3" s="109"/>
      <c r="R3" s="671" t="s">
        <v>284</v>
      </c>
      <c r="S3" s="21"/>
      <c r="T3" s="17" t="s">
        <v>10</v>
      </c>
      <c r="U3" s="673" t="s">
        <v>285</v>
      </c>
      <c r="V3" s="672" t="s">
        <v>279</v>
      </c>
      <c r="W3" s="145" t="s">
        <v>286</v>
      </c>
      <c r="X3" s="17" t="s">
        <v>287</v>
      </c>
      <c r="Y3" s="17" t="s">
        <v>523</v>
      </c>
      <c r="Z3" s="109"/>
    </row>
    <row r="4" spans="1:31" s="20" customFormat="1" ht="20.100000000000001" customHeight="1" x14ac:dyDescent="0.25">
      <c r="A4" s="670" t="s">
        <v>11</v>
      </c>
      <c r="B4" s="670"/>
      <c r="C4" s="670"/>
      <c r="D4" s="670"/>
      <c r="E4" s="3"/>
      <c r="F4" s="12"/>
      <c r="G4" s="13" t="s">
        <v>1</v>
      </c>
      <c r="H4" s="12" t="s">
        <v>5</v>
      </c>
      <c r="I4" s="12"/>
      <c r="J4" s="14"/>
      <c r="K4" s="22">
        <v>42916</v>
      </c>
      <c r="L4" s="109"/>
      <c r="M4" s="22">
        <v>43281</v>
      </c>
      <c r="N4" s="109"/>
      <c r="O4" s="18" t="s">
        <v>12</v>
      </c>
      <c r="P4" s="22">
        <v>43431</v>
      </c>
      <c r="Q4" s="109"/>
      <c r="R4" s="671"/>
      <c r="S4" s="21"/>
      <c r="T4" s="17" t="s">
        <v>13</v>
      </c>
      <c r="U4" s="673"/>
      <c r="V4" s="672"/>
      <c r="W4" s="145" t="s">
        <v>288</v>
      </c>
      <c r="X4" s="23" t="s">
        <v>288</v>
      </c>
      <c r="Y4" s="23" t="s">
        <v>524</v>
      </c>
      <c r="Z4" s="109"/>
    </row>
    <row r="5" spans="1:31" s="20" customFormat="1" ht="20.100000000000001" customHeight="1" x14ac:dyDescent="0.25">
      <c r="A5" s="24"/>
      <c r="B5" s="25"/>
      <c r="C5" s="25"/>
      <c r="D5" s="26"/>
      <c r="E5" s="14"/>
      <c r="J5" s="14"/>
      <c r="K5" s="22"/>
      <c r="L5" s="109"/>
      <c r="M5" s="22"/>
      <c r="N5" s="109"/>
      <c r="O5" s="18"/>
      <c r="P5" s="22"/>
      <c r="Q5" s="109"/>
      <c r="R5" s="17"/>
      <c r="S5" s="18"/>
      <c r="T5" s="17"/>
      <c r="U5" s="17"/>
      <c r="V5" s="18"/>
      <c r="W5" s="145"/>
      <c r="X5" s="23"/>
      <c r="Y5" s="23"/>
      <c r="Z5" s="109"/>
    </row>
    <row r="6" spans="1:31" s="20" customFormat="1" ht="20.100000000000001" customHeight="1" x14ac:dyDescent="0.25">
      <c r="A6" s="60" t="s">
        <v>112</v>
      </c>
      <c r="B6" s="25"/>
      <c r="C6" s="25"/>
      <c r="D6" s="26"/>
      <c r="E6" s="14"/>
      <c r="J6" s="14"/>
      <c r="K6" s="110"/>
      <c r="L6" s="109"/>
      <c r="M6" s="110"/>
      <c r="N6" s="109"/>
      <c r="O6" s="18"/>
      <c r="P6" s="110"/>
      <c r="Q6" s="109"/>
      <c r="R6" s="17"/>
      <c r="S6" s="18"/>
      <c r="T6" s="17"/>
      <c r="U6" s="17"/>
      <c r="V6" s="18"/>
      <c r="W6" s="145"/>
      <c r="X6" s="23"/>
      <c r="Y6" s="23"/>
      <c r="Z6" s="109"/>
    </row>
    <row r="7" spans="1:31" ht="20.100000000000001" customHeight="1" x14ac:dyDescent="0.25">
      <c r="A7" s="27">
        <v>1</v>
      </c>
      <c r="B7" s="28">
        <v>5</v>
      </c>
      <c r="C7" s="28">
        <v>114</v>
      </c>
      <c r="D7" s="29">
        <v>100</v>
      </c>
      <c r="E7" s="30"/>
      <c r="F7" s="6" t="s">
        <v>113</v>
      </c>
      <c r="G7" s="31">
        <f t="shared" ref="G7:G20" si="0">C7</f>
        <v>114</v>
      </c>
      <c r="H7" s="32" t="s">
        <v>22</v>
      </c>
      <c r="I7" s="6" t="s">
        <v>114</v>
      </c>
      <c r="J7" s="30"/>
      <c r="K7" s="33">
        <f>'114-MOD'!J8</f>
        <v>0</v>
      </c>
      <c r="L7" s="34"/>
      <c r="M7" s="33">
        <f>'114-MOD'!L8</f>
        <v>25</v>
      </c>
      <c r="N7" s="34"/>
      <c r="O7" s="7">
        <f>'114-MOD'!N8</f>
        <v>25</v>
      </c>
      <c r="P7" s="33">
        <f>'114-MOD'!O8</f>
        <v>0</v>
      </c>
      <c r="Q7" s="34"/>
      <c r="R7" s="35">
        <f>'114-MOD'!Q8</f>
        <v>25</v>
      </c>
      <c r="S7" s="36"/>
      <c r="T7" s="35">
        <f>'114-MOD'!S8</f>
        <v>0</v>
      </c>
      <c r="U7" s="37">
        <f t="shared" ref="U7:U42" si="1">R7+T7</f>
        <v>25</v>
      </c>
      <c r="V7" s="114">
        <f t="shared" ref="V7:V43" si="2">IF(U7=0,"",(U7-O7)/O7)</f>
        <v>0</v>
      </c>
      <c r="W7" s="160">
        <f>'114-MOD'!V8</f>
        <v>0</v>
      </c>
      <c r="X7" s="160">
        <f>'114-MOD'!W8</f>
        <v>0</v>
      </c>
      <c r="Y7" s="160">
        <f>X7</f>
        <v>0</v>
      </c>
      <c r="Z7" s="34"/>
      <c r="AE7" s="6" t="s">
        <v>118</v>
      </c>
    </row>
    <row r="8" spans="1:31" ht="20.100000000000001" customHeight="1" x14ac:dyDescent="0.25">
      <c r="A8" s="27">
        <v>1</v>
      </c>
      <c r="B8" s="28">
        <v>5</v>
      </c>
      <c r="C8" s="28">
        <v>114</v>
      </c>
      <c r="D8" s="29">
        <v>780</v>
      </c>
      <c r="E8" s="30"/>
      <c r="F8" s="6" t="s">
        <v>113</v>
      </c>
      <c r="G8" s="31">
        <f t="shared" si="0"/>
        <v>114</v>
      </c>
      <c r="H8" s="61" t="s">
        <v>15</v>
      </c>
      <c r="I8" s="6" t="s">
        <v>115</v>
      </c>
      <c r="J8" s="30"/>
      <c r="K8" s="33">
        <f>'114-MOD'!J9</f>
        <v>0</v>
      </c>
      <c r="L8" s="34"/>
      <c r="M8" s="33">
        <f>'114-MOD'!L9</f>
        <v>75</v>
      </c>
      <c r="N8" s="34"/>
      <c r="O8" s="7">
        <f>'114-MOD'!N9</f>
        <v>86</v>
      </c>
      <c r="P8" s="33">
        <f>'114-MOD'!O9</f>
        <v>59</v>
      </c>
      <c r="Q8" s="34"/>
      <c r="R8" s="35">
        <f>'114-MOD'!Q9</f>
        <v>86</v>
      </c>
      <c r="S8" s="36"/>
      <c r="T8" s="35">
        <f>'114-MOD'!S9</f>
        <v>0</v>
      </c>
      <c r="U8" s="37">
        <f t="shared" si="1"/>
        <v>86</v>
      </c>
      <c r="V8" s="114">
        <f t="shared" si="2"/>
        <v>0</v>
      </c>
      <c r="W8" s="160">
        <f>'114-MOD'!V9</f>
        <v>0</v>
      </c>
      <c r="X8" s="160">
        <f>'114-MOD'!W9</f>
        <v>0</v>
      </c>
      <c r="Y8" s="160">
        <f t="shared" ref="Y8:Y41" si="3">X8</f>
        <v>0</v>
      </c>
      <c r="Z8" s="34"/>
      <c r="AE8" s="6" t="s">
        <v>118</v>
      </c>
    </row>
    <row r="9" spans="1:31" ht="20.100000000000001" customHeight="1" x14ac:dyDescent="0.25">
      <c r="A9" s="27">
        <v>1</v>
      </c>
      <c r="B9" s="28">
        <v>5</v>
      </c>
      <c r="C9" s="28">
        <v>122</v>
      </c>
      <c r="D9" s="29">
        <v>100</v>
      </c>
      <c r="E9" s="30"/>
      <c r="F9" s="6" t="s">
        <v>116</v>
      </c>
      <c r="G9" s="31">
        <f t="shared" si="0"/>
        <v>122</v>
      </c>
      <c r="H9" s="32" t="s">
        <v>22</v>
      </c>
      <c r="I9" s="6" t="s">
        <v>117</v>
      </c>
      <c r="J9" s="30"/>
      <c r="K9" s="33">
        <f>'122-SEL'!J8</f>
        <v>0</v>
      </c>
      <c r="L9" s="34"/>
      <c r="M9" s="33">
        <f>'122-SEL'!L8</f>
        <v>3600</v>
      </c>
      <c r="N9" s="34"/>
      <c r="O9" s="7">
        <f>'122-SEL'!N8</f>
        <v>3600</v>
      </c>
      <c r="P9" s="33">
        <f>'122-SEL'!O8</f>
        <v>0</v>
      </c>
      <c r="Q9" s="34"/>
      <c r="R9" s="35">
        <f>'122-SEL'!Q8</f>
        <v>3600</v>
      </c>
      <c r="S9" s="36"/>
      <c r="T9" s="35">
        <f>'122-SEL'!S8</f>
        <v>0</v>
      </c>
      <c r="U9" s="37">
        <f t="shared" si="1"/>
        <v>3600</v>
      </c>
      <c r="V9" s="114">
        <f t="shared" si="2"/>
        <v>0</v>
      </c>
      <c r="W9" s="160">
        <f>'122-SEL'!V8</f>
        <v>0</v>
      </c>
      <c r="X9" s="160">
        <f>'122-SEL'!W8</f>
        <v>0</v>
      </c>
      <c r="Y9" s="160">
        <f t="shared" si="3"/>
        <v>0</v>
      </c>
      <c r="Z9" s="34"/>
      <c r="AE9" s="6" t="s">
        <v>118</v>
      </c>
    </row>
    <row r="10" spans="1:31" ht="20.100000000000001" customHeight="1" x14ac:dyDescent="0.25">
      <c r="A10" s="27">
        <v>1</v>
      </c>
      <c r="B10" s="28">
        <v>5</v>
      </c>
      <c r="C10" s="28">
        <v>122</v>
      </c>
      <c r="D10" s="29">
        <v>780</v>
      </c>
      <c r="E10" s="30"/>
      <c r="F10" s="6" t="s">
        <v>116</v>
      </c>
      <c r="G10" s="31">
        <f t="shared" si="0"/>
        <v>122</v>
      </c>
      <c r="H10" s="6" t="s">
        <v>15</v>
      </c>
      <c r="I10" s="6" t="s">
        <v>119</v>
      </c>
      <c r="J10" s="30"/>
      <c r="K10" s="33">
        <f>'122-SEL'!J9</f>
        <v>0</v>
      </c>
      <c r="L10" s="34"/>
      <c r="M10" s="33">
        <f>'122-SEL'!L9</f>
        <v>3048.83</v>
      </c>
      <c r="N10" s="34"/>
      <c r="O10" s="7">
        <f>'122-SEL'!N9</f>
        <v>1400</v>
      </c>
      <c r="P10" s="33">
        <f>'122-SEL'!O9</f>
        <v>0</v>
      </c>
      <c r="Q10" s="34"/>
      <c r="R10" s="35">
        <f>'122-SEL'!Q9</f>
        <v>1400</v>
      </c>
      <c r="S10" s="36"/>
      <c r="T10" s="35">
        <f>'122-SEL'!S9</f>
        <v>0</v>
      </c>
      <c r="U10" s="37">
        <f>R10+T10</f>
        <v>1400</v>
      </c>
      <c r="V10" s="114">
        <f>IF(U10=0,"",(U10-O10)/O10)</f>
        <v>0</v>
      </c>
      <c r="W10" s="160">
        <f>'122-SEL'!V9</f>
        <v>0</v>
      </c>
      <c r="X10" s="160">
        <f>'122-SEL'!W9</f>
        <v>0</v>
      </c>
      <c r="Y10" s="160">
        <f t="shared" si="3"/>
        <v>0</v>
      </c>
      <c r="Z10" s="34"/>
      <c r="AA10" s="39"/>
      <c r="AE10" s="6" t="s">
        <v>118</v>
      </c>
    </row>
    <row r="11" spans="1:31" ht="20.100000000000001" customHeight="1" x14ac:dyDescent="0.25">
      <c r="A11" s="27">
        <v>1</v>
      </c>
      <c r="B11" s="28">
        <v>5</v>
      </c>
      <c r="C11" s="28">
        <v>123</v>
      </c>
      <c r="D11" s="29">
        <v>100</v>
      </c>
      <c r="E11" s="30"/>
      <c r="F11" s="6" t="s">
        <v>120</v>
      </c>
      <c r="G11" s="31">
        <f t="shared" si="0"/>
        <v>123</v>
      </c>
      <c r="H11" s="32" t="s">
        <v>22</v>
      </c>
      <c r="I11" s="6" t="s">
        <v>121</v>
      </c>
      <c r="J11" s="30"/>
      <c r="K11" s="33">
        <f>'123-ADM'!J8</f>
        <v>0</v>
      </c>
      <c r="L11" s="34"/>
      <c r="M11" s="33">
        <f>'123-ADM'!L8</f>
        <v>103493.72</v>
      </c>
      <c r="N11" s="34"/>
      <c r="O11" s="7">
        <f>'123-ADM'!N8</f>
        <v>135000</v>
      </c>
      <c r="P11" s="33">
        <f>'123-ADM'!O8</f>
        <v>32508.400000000001</v>
      </c>
      <c r="Q11" s="34"/>
      <c r="R11" s="35">
        <f>'123-ADM'!Q8</f>
        <v>135000</v>
      </c>
      <c r="S11" s="36"/>
      <c r="T11" s="35">
        <f>'123-ADM'!S8</f>
        <v>-35000</v>
      </c>
      <c r="U11" s="37">
        <f t="shared" si="1"/>
        <v>100000</v>
      </c>
      <c r="V11" s="114">
        <f t="shared" si="2"/>
        <v>-0.25925925925925924</v>
      </c>
      <c r="W11" s="160">
        <f>'123-ADM'!V8</f>
        <v>0</v>
      </c>
      <c r="X11" s="160">
        <f>'123-ADM'!W8</f>
        <v>0</v>
      </c>
      <c r="Y11" s="160">
        <f t="shared" si="3"/>
        <v>0</v>
      </c>
      <c r="Z11" s="34"/>
      <c r="AE11" s="6" t="s">
        <v>118</v>
      </c>
    </row>
    <row r="12" spans="1:31" ht="20.100000000000001" customHeight="1" x14ac:dyDescent="0.25">
      <c r="A12" s="27">
        <v>1</v>
      </c>
      <c r="B12" s="28">
        <v>5</v>
      </c>
      <c r="C12" s="28">
        <v>123</v>
      </c>
      <c r="D12" s="29">
        <v>780</v>
      </c>
      <c r="E12" s="30"/>
      <c r="F12" s="6" t="s">
        <v>120</v>
      </c>
      <c r="G12" s="31">
        <f t="shared" si="0"/>
        <v>123</v>
      </c>
      <c r="H12" s="6" t="s">
        <v>15</v>
      </c>
      <c r="I12" s="6" t="s">
        <v>122</v>
      </c>
      <c r="J12" s="30"/>
      <c r="K12" s="33">
        <f>'123-ADM'!J9</f>
        <v>0</v>
      </c>
      <c r="L12" s="34"/>
      <c r="M12" s="33">
        <f>'123-ADM'!L9</f>
        <v>4903.6499999999996</v>
      </c>
      <c r="N12" s="34"/>
      <c r="O12" s="7">
        <f>'123-ADM'!N9</f>
        <v>1350</v>
      </c>
      <c r="P12" s="33">
        <f>'123-ADM'!O9</f>
        <v>0</v>
      </c>
      <c r="Q12" s="34"/>
      <c r="R12" s="35">
        <f>'123-ADM'!Q9</f>
        <v>1350</v>
      </c>
      <c r="S12" s="36"/>
      <c r="T12" s="35">
        <f>'123-ADM'!S9</f>
        <v>0</v>
      </c>
      <c r="U12" s="37">
        <f t="shared" si="1"/>
        <v>1350</v>
      </c>
      <c r="V12" s="114">
        <f t="shared" si="2"/>
        <v>0</v>
      </c>
      <c r="W12" s="160">
        <f>'123-ADM'!V9</f>
        <v>0</v>
      </c>
      <c r="X12" s="160">
        <f>'123-ADM'!W9</f>
        <v>0</v>
      </c>
      <c r="Y12" s="160">
        <f t="shared" si="3"/>
        <v>0</v>
      </c>
      <c r="Z12" s="34"/>
      <c r="AE12" s="6" t="s">
        <v>118</v>
      </c>
    </row>
    <row r="13" spans="1:31" ht="20.100000000000001" customHeight="1" x14ac:dyDescent="0.25">
      <c r="A13" s="27">
        <v>1</v>
      </c>
      <c r="B13" s="28">
        <v>5</v>
      </c>
      <c r="C13" s="28">
        <v>132</v>
      </c>
      <c r="D13" s="29">
        <v>780</v>
      </c>
      <c r="E13" s="30"/>
      <c r="F13" s="6" t="s">
        <v>123</v>
      </c>
      <c r="G13" s="31">
        <f t="shared" si="0"/>
        <v>132</v>
      </c>
      <c r="H13" s="6" t="s">
        <v>15</v>
      </c>
      <c r="I13" s="6" t="s">
        <v>124</v>
      </c>
      <c r="J13" s="30"/>
      <c r="K13" s="33">
        <v>42574.44</v>
      </c>
      <c r="L13" s="34"/>
      <c r="M13" s="33">
        <v>43711.13</v>
      </c>
      <c r="N13" s="34"/>
      <c r="O13" s="7">
        <v>75000</v>
      </c>
      <c r="P13" s="33">
        <v>0</v>
      </c>
      <c r="Q13" s="34"/>
      <c r="R13" s="35">
        <v>75000</v>
      </c>
      <c r="S13" s="36"/>
      <c r="T13" s="35"/>
      <c r="U13" s="37">
        <f t="shared" si="1"/>
        <v>75000</v>
      </c>
      <c r="V13" s="114">
        <f t="shared" si="2"/>
        <v>0</v>
      </c>
      <c r="W13" s="160">
        <v>0</v>
      </c>
      <c r="X13" s="160"/>
      <c r="Y13" s="160">
        <f t="shared" si="3"/>
        <v>0</v>
      </c>
      <c r="Z13" s="34"/>
      <c r="AE13" s="6" t="s">
        <v>118</v>
      </c>
    </row>
    <row r="14" spans="1:31" ht="20.100000000000001" customHeight="1" x14ac:dyDescent="0.25">
      <c r="A14" s="27">
        <v>1</v>
      </c>
      <c r="B14" s="28">
        <v>5</v>
      </c>
      <c r="C14" s="28">
        <v>135</v>
      </c>
      <c r="D14" s="29">
        <v>100</v>
      </c>
      <c r="E14" s="30"/>
      <c r="F14" s="6" t="s">
        <v>125</v>
      </c>
      <c r="G14" s="31">
        <f t="shared" si="0"/>
        <v>135</v>
      </c>
      <c r="H14" s="32" t="s">
        <v>22</v>
      </c>
      <c r="I14" s="6" t="s">
        <v>126</v>
      </c>
      <c r="J14" s="30"/>
      <c r="K14" s="33">
        <f>'135-ACT'!J8</f>
        <v>0</v>
      </c>
      <c r="L14" s="34"/>
      <c r="M14" s="33">
        <f>'135-ACT'!L8</f>
        <v>50920.17</v>
      </c>
      <c r="N14" s="34"/>
      <c r="O14" s="7">
        <f>'135-ACT'!N8</f>
        <v>51938</v>
      </c>
      <c r="P14" s="33">
        <f>'135-ACT'!O8</f>
        <v>16850.400000000001</v>
      </c>
      <c r="Q14" s="34"/>
      <c r="R14" s="35">
        <f>'135-ACT'!Q8</f>
        <v>51938</v>
      </c>
      <c r="S14" s="36"/>
      <c r="T14" s="35">
        <f>'135-ACT'!S8</f>
        <v>1039</v>
      </c>
      <c r="U14" s="37">
        <f t="shared" si="1"/>
        <v>52977</v>
      </c>
      <c r="V14" s="114">
        <f t="shared" si="2"/>
        <v>2.0004620894143017E-2</v>
      </c>
      <c r="W14" s="160">
        <f>'135-ACT'!V8</f>
        <v>0</v>
      </c>
      <c r="X14" s="160">
        <f>'135-ACT'!W8</f>
        <v>0</v>
      </c>
      <c r="Y14" s="160">
        <f t="shared" si="3"/>
        <v>0</v>
      </c>
      <c r="Z14" s="34"/>
      <c r="AA14" s="39"/>
      <c r="AE14" s="6" t="s">
        <v>260</v>
      </c>
    </row>
    <row r="15" spans="1:31" ht="20.100000000000001" customHeight="1" x14ac:dyDescent="0.25">
      <c r="A15" s="27">
        <v>1</v>
      </c>
      <c r="B15" s="28">
        <v>5</v>
      </c>
      <c r="C15" s="28">
        <v>135</v>
      </c>
      <c r="D15" s="29">
        <v>300</v>
      </c>
      <c r="E15" s="30"/>
      <c r="F15" s="6" t="s">
        <v>125</v>
      </c>
      <c r="G15" s="31">
        <f t="shared" si="0"/>
        <v>135</v>
      </c>
      <c r="H15" s="32" t="s">
        <v>15</v>
      </c>
      <c r="I15" s="6" t="s">
        <v>127</v>
      </c>
      <c r="J15" s="30"/>
      <c r="K15" s="33">
        <f>'135-ACT'!J9</f>
        <v>0</v>
      </c>
      <c r="L15" s="34"/>
      <c r="M15" s="33">
        <f>'135-ACT'!L9</f>
        <v>0</v>
      </c>
      <c r="N15" s="34"/>
      <c r="O15" s="7">
        <f>'135-ACT'!N9</f>
        <v>0</v>
      </c>
      <c r="P15" s="33">
        <f>'135-ACT'!O9</f>
        <v>1000</v>
      </c>
      <c r="Q15" s="34"/>
      <c r="R15" s="35">
        <f>'135-ACT'!Q9</f>
        <v>0</v>
      </c>
      <c r="S15" s="36"/>
      <c r="T15" s="35">
        <f>'135-ACT'!S9</f>
        <v>1000</v>
      </c>
      <c r="U15" s="37">
        <f t="shared" si="1"/>
        <v>1000</v>
      </c>
      <c r="V15" s="114" t="e">
        <f t="shared" si="2"/>
        <v>#DIV/0!</v>
      </c>
      <c r="W15" s="160">
        <f>'135-ACT'!V9</f>
        <v>0</v>
      </c>
      <c r="X15" s="160">
        <f>'135-ACT'!W9</f>
        <v>0</v>
      </c>
      <c r="Y15" s="160">
        <f t="shared" si="3"/>
        <v>0</v>
      </c>
      <c r="Z15" s="34"/>
      <c r="AE15" s="6" t="s">
        <v>260</v>
      </c>
    </row>
    <row r="16" spans="1:31" ht="20.100000000000001" customHeight="1" x14ac:dyDescent="0.25">
      <c r="A16" s="27">
        <v>1</v>
      </c>
      <c r="B16" s="28">
        <v>5</v>
      </c>
      <c r="C16" s="28">
        <v>135</v>
      </c>
      <c r="D16" s="29">
        <v>780</v>
      </c>
      <c r="E16" s="30"/>
      <c r="F16" s="6" t="s">
        <v>125</v>
      </c>
      <c r="G16" s="31">
        <f t="shared" si="0"/>
        <v>135</v>
      </c>
      <c r="H16" s="6" t="s">
        <v>15</v>
      </c>
      <c r="I16" s="6" t="s">
        <v>128</v>
      </c>
      <c r="J16" s="30"/>
      <c r="K16" s="33">
        <f>'135-ACT'!J10</f>
        <v>0</v>
      </c>
      <c r="L16" s="34"/>
      <c r="M16" s="33">
        <f>'135-ACT'!L10</f>
        <v>14500</v>
      </c>
      <c r="N16" s="34"/>
      <c r="O16" s="7">
        <f>'135-ACT'!N10</f>
        <v>14500</v>
      </c>
      <c r="P16" s="33">
        <f>'135-ACT'!O10</f>
        <v>0</v>
      </c>
      <c r="Q16" s="34"/>
      <c r="R16" s="35">
        <f>'135-ACT'!Q10</f>
        <v>14500</v>
      </c>
      <c r="S16" s="36"/>
      <c r="T16" s="35">
        <f>'135-ACT'!S10</f>
        <v>0</v>
      </c>
      <c r="U16" s="37">
        <f t="shared" si="1"/>
        <v>14500</v>
      </c>
      <c r="V16" s="114">
        <f t="shared" si="2"/>
        <v>0</v>
      </c>
      <c r="W16" s="160">
        <f>'135-ACT'!V10</f>
        <v>0</v>
      </c>
      <c r="X16" s="160">
        <f>'135-ACT'!W10</f>
        <v>0</v>
      </c>
      <c r="Y16" s="160">
        <f t="shared" si="3"/>
        <v>0</v>
      </c>
      <c r="Z16" s="34"/>
      <c r="AE16" s="6" t="s">
        <v>260</v>
      </c>
    </row>
    <row r="17" spans="1:31" ht="20.100000000000001" customHeight="1" x14ac:dyDescent="0.25">
      <c r="A17" s="27">
        <v>1</v>
      </c>
      <c r="B17" s="28">
        <v>5</v>
      </c>
      <c r="C17" s="28">
        <v>141</v>
      </c>
      <c r="D17" s="29">
        <v>100</v>
      </c>
      <c r="E17" s="30"/>
      <c r="F17" s="6" t="s">
        <v>129</v>
      </c>
      <c r="G17" s="31">
        <f t="shared" si="0"/>
        <v>141</v>
      </c>
      <c r="H17" s="32" t="s">
        <v>22</v>
      </c>
      <c r="I17" s="6" t="s">
        <v>130</v>
      </c>
      <c r="J17" s="30"/>
      <c r="K17" s="33">
        <f>'141-ASR'!J8</f>
        <v>0</v>
      </c>
      <c r="L17" s="34"/>
      <c r="M17" s="33">
        <f>'141-ASR'!L8</f>
        <v>33458.43</v>
      </c>
      <c r="N17" s="34"/>
      <c r="O17" s="7">
        <f>'141-ASR'!N8</f>
        <v>35627.599999999999</v>
      </c>
      <c r="P17" s="33">
        <f>'141-ASR'!O8</f>
        <v>11072.1</v>
      </c>
      <c r="Q17" s="34"/>
      <c r="R17" s="35">
        <f>'141-ASR'!Q8</f>
        <v>35627.599999999999</v>
      </c>
      <c r="S17" s="36"/>
      <c r="T17" s="35">
        <f>'141-ASR'!S8</f>
        <v>712.55</v>
      </c>
      <c r="U17" s="37">
        <f t="shared" si="1"/>
        <v>36340.15</v>
      </c>
      <c r="V17" s="114">
        <f t="shared" si="2"/>
        <v>1.9999943863746168E-2</v>
      </c>
      <c r="W17" s="160">
        <f>'141-ASR'!V8</f>
        <v>0</v>
      </c>
      <c r="X17" s="160">
        <f>'141-ASR'!W8</f>
        <v>0</v>
      </c>
      <c r="Y17" s="160">
        <f t="shared" si="3"/>
        <v>0</v>
      </c>
      <c r="Z17" s="34"/>
      <c r="AA17" s="39"/>
      <c r="AE17" s="6" t="s">
        <v>131</v>
      </c>
    </row>
    <row r="18" spans="1:31" ht="20.100000000000001" customHeight="1" x14ac:dyDescent="0.25">
      <c r="A18" s="27">
        <v>1</v>
      </c>
      <c r="B18" s="28">
        <v>5</v>
      </c>
      <c r="C18" s="28">
        <v>141</v>
      </c>
      <c r="D18" s="29">
        <v>101</v>
      </c>
      <c r="E18" s="30"/>
      <c r="F18" s="6" t="s">
        <v>129</v>
      </c>
      <c r="G18" s="31">
        <f t="shared" si="0"/>
        <v>141</v>
      </c>
      <c r="H18" s="32" t="s">
        <v>22</v>
      </c>
      <c r="I18" s="6" t="s">
        <v>132</v>
      </c>
      <c r="J18" s="30"/>
      <c r="K18" s="33">
        <f>'141-ASR'!J9</f>
        <v>0</v>
      </c>
      <c r="L18" s="34"/>
      <c r="M18" s="33">
        <f>'141-ASR'!L9</f>
        <v>22355.08</v>
      </c>
      <c r="N18" s="34"/>
      <c r="O18" s="7">
        <f>'141-ASR'!N9</f>
        <v>22802.92</v>
      </c>
      <c r="P18" s="33">
        <f>'141-ASR'!O9</f>
        <v>6345.6</v>
      </c>
      <c r="Q18" s="34"/>
      <c r="R18" s="35">
        <f>'141-ASR'!Q9</f>
        <v>22802.92</v>
      </c>
      <c r="S18" s="36"/>
      <c r="T18" s="35">
        <f>'141-ASR'!S9</f>
        <v>456.06</v>
      </c>
      <c r="U18" s="37">
        <f t="shared" si="1"/>
        <v>23258.98</v>
      </c>
      <c r="V18" s="114">
        <f t="shared" si="2"/>
        <v>2.0000070166452426E-2</v>
      </c>
      <c r="W18" s="160">
        <f>'141-ASR'!V9</f>
        <v>0</v>
      </c>
      <c r="X18" s="160">
        <f>'141-ASR'!W9</f>
        <v>0</v>
      </c>
      <c r="Y18" s="160">
        <f t="shared" si="3"/>
        <v>0</v>
      </c>
      <c r="Z18" s="34"/>
      <c r="AA18" s="39"/>
      <c r="AE18" s="6" t="s">
        <v>131</v>
      </c>
    </row>
    <row r="19" spans="1:31" ht="20.100000000000001" customHeight="1" x14ac:dyDescent="0.25">
      <c r="A19" s="27">
        <v>1</v>
      </c>
      <c r="B19" s="28">
        <v>5</v>
      </c>
      <c r="C19" s="28">
        <v>141</v>
      </c>
      <c r="D19" s="29">
        <v>102</v>
      </c>
      <c r="E19" s="30"/>
      <c r="F19" s="6" t="s">
        <v>129</v>
      </c>
      <c r="G19" s="31">
        <f t="shared" si="0"/>
        <v>141</v>
      </c>
      <c r="H19" s="32" t="s">
        <v>22</v>
      </c>
      <c r="I19" s="6" t="s">
        <v>133</v>
      </c>
      <c r="J19" s="30"/>
      <c r="K19" s="33">
        <f>'141-ASR'!J10</f>
        <v>0</v>
      </c>
      <c r="L19" s="34"/>
      <c r="M19" s="33">
        <f>'141-ASR'!L10</f>
        <v>1000</v>
      </c>
      <c r="N19" s="34"/>
      <c r="O19" s="7">
        <f>'141-ASR'!N10</f>
        <v>1000</v>
      </c>
      <c r="P19" s="33">
        <f>'141-ASR'!O10</f>
        <v>0</v>
      </c>
      <c r="Q19" s="34"/>
      <c r="R19" s="35">
        <f>'141-ASR'!Q10</f>
        <v>1000</v>
      </c>
      <c r="S19" s="36"/>
      <c r="T19" s="35">
        <f>'141-ASR'!S10</f>
        <v>0</v>
      </c>
      <c r="U19" s="37">
        <f t="shared" si="1"/>
        <v>1000</v>
      </c>
      <c r="V19" s="114">
        <f t="shared" si="2"/>
        <v>0</v>
      </c>
      <c r="W19" s="160">
        <f>'141-ASR'!V10</f>
        <v>0</v>
      </c>
      <c r="X19" s="160">
        <f>'141-ASR'!W10</f>
        <v>0</v>
      </c>
      <c r="Y19" s="160">
        <f t="shared" si="3"/>
        <v>0</v>
      </c>
      <c r="Z19" s="34"/>
      <c r="AA19" s="39"/>
      <c r="AE19" s="6" t="s">
        <v>131</v>
      </c>
    </row>
    <row r="20" spans="1:31" ht="20.100000000000001" customHeight="1" x14ac:dyDescent="0.25">
      <c r="A20" s="27">
        <v>1</v>
      </c>
      <c r="B20" s="28">
        <v>5</v>
      </c>
      <c r="C20" s="28">
        <v>141</v>
      </c>
      <c r="D20" s="29">
        <v>780</v>
      </c>
      <c r="E20" s="30"/>
      <c r="F20" s="6" t="s">
        <v>129</v>
      </c>
      <c r="G20" s="31">
        <f t="shared" si="0"/>
        <v>141</v>
      </c>
      <c r="H20" s="6" t="s">
        <v>15</v>
      </c>
      <c r="I20" s="6" t="s">
        <v>134</v>
      </c>
      <c r="J20" s="30"/>
      <c r="K20" s="33">
        <f>'141-ASR'!J11</f>
        <v>0</v>
      </c>
      <c r="L20" s="34"/>
      <c r="M20" s="33">
        <f>'141-ASR'!L11</f>
        <v>20919.240000000002</v>
      </c>
      <c r="N20" s="34"/>
      <c r="O20" s="7">
        <f>'141-ASR'!N11</f>
        <v>2425</v>
      </c>
      <c r="P20" s="33">
        <f>'141-ASR'!O11</f>
        <v>200</v>
      </c>
      <c r="Q20" s="34"/>
      <c r="R20" s="35">
        <f>'141-ASR'!Q11</f>
        <v>2425</v>
      </c>
      <c r="S20" s="36"/>
      <c r="T20" s="35">
        <f>'141-ASR'!S11</f>
        <v>-818.61</v>
      </c>
      <c r="U20" s="37">
        <f t="shared" si="1"/>
        <v>1606.3899999999999</v>
      </c>
      <c r="V20" s="114">
        <f t="shared" si="2"/>
        <v>-0.33757113402061861</v>
      </c>
      <c r="W20" s="160">
        <f>'141-ASR'!V11</f>
        <v>0</v>
      </c>
      <c r="X20" s="160">
        <f>'141-ASR'!W11</f>
        <v>0</v>
      </c>
      <c r="Y20" s="160">
        <f t="shared" si="3"/>
        <v>0</v>
      </c>
      <c r="Z20" s="34"/>
      <c r="AE20" s="6" t="s">
        <v>131</v>
      </c>
    </row>
    <row r="21" spans="1:31" ht="20.100000000000001" customHeight="1" x14ac:dyDescent="0.25">
      <c r="A21" s="27">
        <v>1</v>
      </c>
      <c r="B21" s="28">
        <v>5</v>
      </c>
      <c r="C21" s="28">
        <v>142</v>
      </c>
      <c r="D21" s="29">
        <v>100</v>
      </c>
      <c r="E21" s="30"/>
      <c r="F21" s="6" t="s">
        <v>129</v>
      </c>
      <c r="G21" s="31">
        <v>142</v>
      </c>
      <c r="H21" s="6" t="s">
        <v>15</v>
      </c>
      <c r="I21" s="6" t="s">
        <v>282</v>
      </c>
      <c r="J21" s="30"/>
      <c r="K21" s="33">
        <f>'141-ASR'!J12</f>
        <v>0</v>
      </c>
      <c r="L21" s="34"/>
      <c r="M21" s="33">
        <f>'141-ASR'!L12</f>
        <v>0</v>
      </c>
      <c r="N21" s="34"/>
      <c r="O21" s="7">
        <f>'141-ASR'!N12</f>
        <v>14634</v>
      </c>
      <c r="P21" s="33">
        <f>'141-ASR'!O12</f>
        <v>14634</v>
      </c>
      <c r="Q21" s="34"/>
      <c r="R21" s="35">
        <f>'141-ASR'!Q12</f>
        <v>14634</v>
      </c>
      <c r="S21" s="36"/>
      <c r="T21" s="35">
        <f>'141-ASR'!S12</f>
        <v>0</v>
      </c>
      <c r="U21" s="37">
        <f t="shared" si="1"/>
        <v>14634</v>
      </c>
      <c r="V21" s="114">
        <f t="shared" si="2"/>
        <v>0</v>
      </c>
      <c r="W21" s="160">
        <f>'141-ASR'!V12</f>
        <v>0</v>
      </c>
      <c r="X21" s="160">
        <f>'141-ASR'!W12</f>
        <v>0</v>
      </c>
      <c r="Y21" s="160">
        <f t="shared" si="3"/>
        <v>0</v>
      </c>
      <c r="Z21" s="34"/>
      <c r="AE21" s="6" t="s">
        <v>131</v>
      </c>
    </row>
    <row r="22" spans="1:31" ht="20.100000000000001" customHeight="1" x14ac:dyDescent="0.25">
      <c r="A22" s="27">
        <v>1</v>
      </c>
      <c r="B22" s="28">
        <v>5</v>
      </c>
      <c r="C22" s="28">
        <v>145</v>
      </c>
      <c r="D22" s="29">
        <v>100</v>
      </c>
      <c r="E22" s="30"/>
      <c r="F22" s="6" t="s">
        <v>135</v>
      </c>
      <c r="G22" s="31">
        <f t="shared" ref="G22:G30" si="4">C22</f>
        <v>145</v>
      </c>
      <c r="H22" s="32" t="s">
        <v>22</v>
      </c>
      <c r="I22" s="6" t="s">
        <v>136</v>
      </c>
      <c r="J22" s="30"/>
      <c r="K22" s="33">
        <f>'145-TRS'!J8</f>
        <v>0</v>
      </c>
      <c r="L22" s="34"/>
      <c r="M22" s="33">
        <f>'145-TRS'!L8</f>
        <v>85717.78</v>
      </c>
      <c r="N22" s="34"/>
      <c r="O22" s="7">
        <f>'145-TRS'!N8</f>
        <v>69253.570000000007</v>
      </c>
      <c r="P22" s="33">
        <f>'145-TRS'!O8</f>
        <v>22468.05</v>
      </c>
      <c r="Q22" s="34"/>
      <c r="R22" s="35">
        <f>'145-TRS'!Q8</f>
        <v>69253.570000000007</v>
      </c>
      <c r="S22" s="36"/>
      <c r="T22" s="35">
        <f>'145-TRS'!S8</f>
        <v>1385.07</v>
      </c>
      <c r="U22" s="37">
        <f t="shared" si="1"/>
        <v>70638.640000000014</v>
      </c>
      <c r="V22" s="114">
        <f t="shared" si="2"/>
        <v>1.999997978443576E-2</v>
      </c>
      <c r="W22" s="160">
        <f>'145-TRS'!V8</f>
        <v>0</v>
      </c>
      <c r="X22" s="160">
        <f>'145-TRS'!W8</f>
        <v>0</v>
      </c>
      <c r="Y22" s="160">
        <f t="shared" si="3"/>
        <v>0</v>
      </c>
      <c r="Z22" s="34"/>
      <c r="AA22" s="39"/>
      <c r="AE22" s="6" t="s">
        <v>135</v>
      </c>
    </row>
    <row r="23" spans="1:31" ht="20.100000000000001" customHeight="1" x14ac:dyDescent="0.25">
      <c r="A23" s="27">
        <v>1</v>
      </c>
      <c r="B23" s="28">
        <v>5</v>
      </c>
      <c r="C23" s="28">
        <v>145</v>
      </c>
      <c r="D23" s="29">
        <v>103</v>
      </c>
      <c r="E23" s="30"/>
      <c r="F23" s="6" t="s">
        <v>135</v>
      </c>
      <c r="G23" s="31">
        <f t="shared" si="4"/>
        <v>145</v>
      </c>
      <c r="H23" s="32" t="s">
        <v>22</v>
      </c>
      <c r="I23" s="6" t="s">
        <v>252</v>
      </c>
      <c r="J23" s="30"/>
      <c r="K23" s="33">
        <f>'145-TRS'!J9</f>
        <v>0</v>
      </c>
      <c r="L23" s="34"/>
      <c r="M23" s="33">
        <f>'145-TRS'!L9</f>
        <v>0</v>
      </c>
      <c r="N23" s="34"/>
      <c r="O23" s="7">
        <v>1000</v>
      </c>
      <c r="P23" s="33">
        <f>'145-TRS'!O9</f>
        <v>6333.51</v>
      </c>
      <c r="Q23" s="34"/>
      <c r="R23" s="35">
        <f>'145-TRS'!Q9</f>
        <v>25384.94</v>
      </c>
      <c r="S23" s="36"/>
      <c r="T23" s="35">
        <f>'145-TRS'!S9</f>
        <v>6969.46</v>
      </c>
      <c r="U23" s="37">
        <f t="shared" si="1"/>
        <v>32354.399999999998</v>
      </c>
      <c r="V23" s="114">
        <f t="shared" si="2"/>
        <v>31.354399999999998</v>
      </c>
      <c r="W23" s="160">
        <f>'145-TRS'!V9</f>
        <v>0</v>
      </c>
      <c r="X23" s="160">
        <f>'145-TRS'!W9</f>
        <v>0</v>
      </c>
      <c r="Y23" s="160">
        <f t="shared" si="3"/>
        <v>0</v>
      </c>
      <c r="Z23" s="34"/>
      <c r="AE23" s="6" t="s">
        <v>135</v>
      </c>
    </row>
    <row r="24" spans="1:31" ht="20.100000000000001" customHeight="1" x14ac:dyDescent="0.25">
      <c r="A24" s="27">
        <v>1</v>
      </c>
      <c r="B24" s="28">
        <v>5</v>
      </c>
      <c r="C24" s="28">
        <v>145</v>
      </c>
      <c r="D24" s="29">
        <v>780</v>
      </c>
      <c r="E24" s="30"/>
      <c r="F24" s="6" t="s">
        <v>135</v>
      </c>
      <c r="G24" s="31">
        <f t="shared" si="4"/>
        <v>145</v>
      </c>
      <c r="H24" s="6" t="s">
        <v>15</v>
      </c>
      <c r="I24" s="6" t="s">
        <v>137</v>
      </c>
      <c r="J24" s="30"/>
      <c r="K24" s="33">
        <f>'145-TRS'!J10</f>
        <v>0</v>
      </c>
      <c r="L24" s="34"/>
      <c r="M24" s="33">
        <f>'145-TRS'!L10</f>
        <v>1750</v>
      </c>
      <c r="N24" s="34"/>
      <c r="O24" s="7">
        <f>'145-TRS'!N10</f>
        <v>2000</v>
      </c>
      <c r="P24" s="33">
        <f>'145-TRS'!O10</f>
        <v>1000</v>
      </c>
      <c r="Q24" s="34"/>
      <c r="R24" s="35">
        <f>'145-TRS'!Q10</f>
        <v>2000</v>
      </c>
      <c r="S24" s="36"/>
      <c r="T24" s="35">
        <f>'145-TRS'!S10</f>
        <v>0</v>
      </c>
      <c r="U24" s="37">
        <f t="shared" si="1"/>
        <v>2000</v>
      </c>
      <c r="V24" s="114">
        <f t="shared" si="2"/>
        <v>0</v>
      </c>
      <c r="W24" s="160">
        <f>'145-TRS'!V10</f>
        <v>0</v>
      </c>
      <c r="X24" s="160">
        <f>'145-TRS'!W10</f>
        <v>0</v>
      </c>
      <c r="Y24" s="160">
        <f t="shared" si="3"/>
        <v>0</v>
      </c>
      <c r="Z24" s="34"/>
      <c r="AE24" s="6" t="s">
        <v>135</v>
      </c>
    </row>
    <row r="25" spans="1:31" ht="20.100000000000001" customHeight="1" x14ac:dyDescent="0.25">
      <c r="A25" s="27">
        <v>1</v>
      </c>
      <c r="B25" s="28">
        <v>5</v>
      </c>
      <c r="C25" s="28">
        <v>151</v>
      </c>
      <c r="D25" s="29">
        <v>300</v>
      </c>
      <c r="E25" s="30"/>
      <c r="F25" s="6" t="s">
        <v>138</v>
      </c>
      <c r="G25" s="31">
        <f t="shared" si="4"/>
        <v>151</v>
      </c>
      <c r="H25" s="32" t="s">
        <v>15</v>
      </c>
      <c r="I25" s="6" t="s">
        <v>139</v>
      </c>
      <c r="J25" s="30"/>
      <c r="K25" s="33">
        <f>'151-TCN'!J8</f>
        <v>0</v>
      </c>
      <c r="L25" s="34"/>
      <c r="M25" s="33">
        <f>'151-TCN'!L8</f>
        <v>17662.2</v>
      </c>
      <c r="N25" s="34"/>
      <c r="O25" s="7">
        <f>'151-TCN'!N8</f>
        <v>28000</v>
      </c>
      <c r="P25" s="33">
        <f>'151-TCN'!O8</f>
        <v>8329.41</v>
      </c>
      <c r="Q25" s="34"/>
      <c r="R25" s="35">
        <f>'151-TCN'!Q8</f>
        <v>28000</v>
      </c>
      <c r="S25" s="36"/>
      <c r="T25" s="35">
        <f>'151-TCN'!S8</f>
        <v>0</v>
      </c>
      <c r="U25" s="37">
        <f t="shared" si="1"/>
        <v>28000</v>
      </c>
      <c r="V25" s="114">
        <f t="shared" si="2"/>
        <v>0</v>
      </c>
      <c r="W25" s="160">
        <f>'151-TCN'!V8</f>
        <v>0</v>
      </c>
      <c r="X25" s="160">
        <f>'151-TCN'!W8</f>
        <v>0</v>
      </c>
      <c r="Y25" s="160">
        <f t="shared" si="3"/>
        <v>0</v>
      </c>
      <c r="Z25" s="34"/>
      <c r="AE25" s="6" t="s">
        <v>118</v>
      </c>
    </row>
    <row r="26" spans="1:31" ht="20.100000000000001" customHeight="1" x14ac:dyDescent="0.25">
      <c r="A26" s="27">
        <v>1</v>
      </c>
      <c r="B26" s="28">
        <v>5</v>
      </c>
      <c r="C26" s="28">
        <v>156</v>
      </c>
      <c r="D26" s="29">
        <v>100</v>
      </c>
      <c r="E26" s="30"/>
      <c r="F26" s="6" t="s">
        <v>140</v>
      </c>
      <c r="G26" s="31">
        <f t="shared" si="4"/>
        <v>156</v>
      </c>
      <c r="H26" s="32" t="s">
        <v>22</v>
      </c>
      <c r="I26" s="6" t="s">
        <v>141</v>
      </c>
      <c r="J26" s="30"/>
      <c r="K26" s="33">
        <f>'155-MIS'!J8</f>
        <v>0</v>
      </c>
      <c r="L26" s="34"/>
      <c r="M26" s="33">
        <f>'155-MIS'!L8</f>
        <v>20029.95</v>
      </c>
      <c r="N26" s="34"/>
      <c r="O26" s="7">
        <f>'155-MIS'!N8</f>
        <v>26496.6</v>
      </c>
      <c r="P26" s="33">
        <f>'155-MIS'!O8</f>
        <v>6743.08</v>
      </c>
      <c r="Q26" s="34"/>
      <c r="R26" s="35">
        <f>'155-MIS'!Q8</f>
        <v>26496.6</v>
      </c>
      <c r="S26" s="36"/>
      <c r="T26" s="35">
        <f>'155-MIS'!S8</f>
        <v>530.4</v>
      </c>
      <c r="U26" s="37">
        <f t="shared" si="1"/>
        <v>27027</v>
      </c>
      <c r="V26" s="114">
        <f t="shared" si="2"/>
        <v>2.0017662643509033E-2</v>
      </c>
      <c r="W26" s="160">
        <f>'155-MIS'!V8</f>
        <v>0</v>
      </c>
      <c r="X26" s="160">
        <f>'155-MIS'!W8</f>
        <v>0</v>
      </c>
      <c r="Y26" s="160">
        <f t="shared" si="3"/>
        <v>0</v>
      </c>
      <c r="Z26" s="34"/>
      <c r="AA26" s="39"/>
      <c r="AE26" s="6" t="s">
        <v>259</v>
      </c>
    </row>
    <row r="27" spans="1:31" ht="20.100000000000001" customHeight="1" x14ac:dyDescent="0.25">
      <c r="A27" s="27">
        <v>1</v>
      </c>
      <c r="B27" s="28">
        <v>5</v>
      </c>
      <c r="C27" s="28">
        <v>156</v>
      </c>
      <c r="D27" s="29">
        <v>780</v>
      </c>
      <c r="E27" s="30"/>
      <c r="F27" s="6" t="s">
        <v>140</v>
      </c>
      <c r="G27" s="31">
        <f t="shared" si="4"/>
        <v>156</v>
      </c>
      <c r="H27" s="32" t="s">
        <v>22</v>
      </c>
      <c r="I27" s="6" t="s">
        <v>142</v>
      </c>
      <c r="J27" s="30"/>
      <c r="K27" s="33"/>
      <c r="L27" s="34"/>
      <c r="M27" s="33">
        <f>'155-MIS'!L9</f>
        <v>7039.81</v>
      </c>
      <c r="N27" s="34"/>
      <c r="O27" s="7">
        <f>'155-MIS'!N9</f>
        <v>3000</v>
      </c>
      <c r="P27" s="33">
        <f>'155-MIS'!O9</f>
        <v>-502.56</v>
      </c>
      <c r="Q27" s="34"/>
      <c r="R27" s="35">
        <f>'155-MIS'!Q9</f>
        <v>3000</v>
      </c>
      <c r="S27" s="36"/>
      <c r="T27" s="35">
        <f>'155-MIS'!S9</f>
        <v>0</v>
      </c>
      <c r="U27" s="37">
        <f t="shared" si="1"/>
        <v>3000</v>
      </c>
      <c r="V27" s="114">
        <f t="shared" si="2"/>
        <v>0</v>
      </c>
      <c r="W27" s="160">
        <f>'155-MIS'!V9</f>
        <v>0</v>
      </c>
      <c r="X27" s="160">
        <f>'155-MIS'!W9</f>
        <v>0</v>
      </c>
      <c r="Y27" s="160">
        <f t="shared" si="3"/>
        <v>0</v>
      </c>
      <c r="Z27" s="34"/>
      <c r="AE27" s="6" t="s">
        <v>259</v>
      </c>
    </row>
    <row r="28" spans="1:31" ht="20.100000000000001" customHeight="1" x14ac:dyDescent="0.25">
      <c r="A28" s="27">
        <v>1</v>
      </c>
      <c r="B28" s="28">
        <v>5</v>
      </c>
      <c r="C28" s="28">
        <v>159</v>
      </c>
      <c r="D28" s="29">
        <v>100</v>
      </c>
      <c r="E28" s="30"/>
      <c r="F28" s="6" t="s">
        <v>143</v>
      </c>
      <c r="G28" s="31">
        <f t="shared" si="4"/>
        <v>159</v>
      </c>
      <c r="H28" s="32" t="s">
        <v>22</v>
      </c>
      <c r="I28" s="6" t="s">
        <v>144</v>
      </c>
      <c r="J28" s="30"/>
      <c r="K28" s="33">
        <f>'159-AST'!J8</f>
        <v>0</v>
      </c>
      <c r="L28" s="34"/>
      <c r="M28" s="33">
        <f>'159-AST'!L8</f>
        <v>24839.95</v>
      </c>
      <c r="N28" s="34"/>
      <c r="O28" s="7">
        <f>'159-AST'!N8</f>
        <v>12415.36</v>
      </c>
      <c r="P28" s="33">
        <f>'159-AST'!O8</f>
        <v>10965.42</v>
      </c>
      <c r="Q28" s="34"/>
      <c r="R28" s="35">
        <f>'159-AST'!Q8</f>
        <v>12415.36</v>
      </c>
      <c r="S28" s="36"/>
      <c r="T28" s="35">
        <f>'159-AST'!S8</f>
        <v>459.16</v>
      </c>
      <c r="U28" s="37">
        <f t="shared" si="1"/>
        <v>12874.52</v>
      </c>
      <c r="V28" s="114">
        <f t="shared" si="2"/>
        <v>3.6983220784576512E-2</v>
      </c>
      <c r="W28" s="160">
        <f>'159-AST'!V8</f>
        <v>0</v>
      </c>
      <c r="X28" s="160">
        <f>'159-AST'!W8</f>
        <v>0</v>
      </c>
      <c r="Y28" s="160">
        <f t="shared" si="3"/>
        <v>0</v>
      </c>
      <c r="Z28" s="34"/>
      <c r="AA28" s="39"/>
      <c r="AE28" s="6" t="s">
        <v>118</v>
      </c>
    </row>
    <row r="29" spans="1:31" ht="20.100000000000001" customHeight="1" x14ac:dyDescent="0.25">
      <c r="A29" s="27">
        <v>1</v>
      </c>
      <c r="B29" s="28">
        <v>5</v>
      </c>
      <c r="C29" s="28">
        <v>159</v>
      </c>
      <c r="D29" s="29">
        <v>780</v>
      </c>
      <c r="E29" s="30"/>
      <c r="F29" s="6" t="s">
        <v>143</v>
      </c>
      <c r="G29" s="31">
        <f t="shared" si="4"/>
        <v>159</v>
      </c>
      <c r="H29" s="6" t="s">
        <v>15</v>
      </c>
      <c r="I29" s="6" t="s">
        <v>145</v>
      </c>
      <c r="J29" s="30"/>
      <c r="K29" s="33">
        <f>'159-AST'!J9</f>
        <v>0</v>
      </c>
      <c r="L29" s="34"/>
      <c r="M29" s="33">
        <f>'159-AST'!L9</f>
        <v>0</v>
      </c>
      <c r="N29" s="34"/>
      <c r="O29" s="7">
        <f>'159-AST'!N9</f>
        <v>10771.2</v>
      </c>
      <c r="P29" s="33">
        <f>'159-AST'!O9</f>
        <v>0</v>
      </c>
      <c r="Q29" s="34"/>
      <c r="R29" s="35">
        <f>'159-AST'!Q9</f>
        <v>10771.2</v>
      </c>
      <c r="S29" s="36"/>
      <c r="T29" s="35">
        <f>'159-AST'!S9</f>
        <v>2173.8200000000002</v>
      </c>
      <c r="U29" s="37">
        <f t="shared" si="1"/>
        <v>12945.02</v>
      </c>
      <c r="V29" s="114">
        <f t="shared" si="2"/>
        <v>0.20181781045751629</v>
      </c>
      <c r="W29" s="160">
        <f>'159-AST'!V9</f>
        <v>0</v>
      </c>
      <c r="X29" s="160">
        <f>'159-AST'!W9</f>
        <v>0</v>
      </c>
      <c r="Y29" s="160">
        <f t="shared" si="3"/>
        <v>0</v>
      </c>
      <c r="Z29" s="34"/>
      <c r="AE29" s="6" t="s">
        <v>118</v>
      </c>
    </row>
    <row r="30" spans="1:31" ht="20.100000000000001" customHeight="1" x14ac:dyDescent="0.25">
      <c r="A30" s="27">
        <v>1</v>
      </c>
      <c r="B30" s="28">
        <v>5</v>
      </c>
      <c r="C30" s="28">
        <v>161</v>
      </c>
      <c r="D30" s="29">
        <v>100</v>
      </c>
      <c r="E30" s="30"/>
      <c r="F30" s="6" t="s">
        <v>146</v>
      </c>
      <c r="G30" s="31">
        <f t="shared" si="4"/>
        <v>161</v>
      </c>
      <c r="H30" s="32" t="s">
        <v>22</v>
      </c>
      <c r="I30" s="6" t="s">
        <v>147</v>
      </c>
      <c r="J30" s="30"/>
      <c r="K30" s="33">
        <f>'161-CLK'!J8</f>
        <v>0</v>
      </c>
      <c r="L30" s="34"/>
      <c r="M30" s="33">
        <f>'161-CLK'!L8</f>
        <v>48972.78</v>
      </c>
      <c r="N30" s="34"/>
      <c r="O30" s="7">
        <v>38580.25</v>
      </c>
      <c r="P30" s="33">
        <f>'161-CLK'!O8</f>
        <v>13007.55</v>
      </c>
      <c r="Q30" s="34"/>
      <c r="R30" s="35">
        <f>'161-CLK'!Q8</f>
        <v>39306.6</v>
      </c>
      <c r="S30" s="36"/>
      <c r="T30" s="35">
        <f>'161-CLK'!S8</f>
        <v>786.12</v>
      </c>
      <c r="U30" s="37">
        <f t="shared" si="1"/>
        <v>40092.720000000001</v>
      </c>
      <c r="V30" s="114">
        <f t="shared" si="2"/>
        <v>3.9203219263742491E-2</v>
      </c>
      <c r="W30" s="160">
        <f>'161-CLK'!V8</f>
        <v>0</v>
      </c>
      <c r="X30" s="160">
        <f>'161-CLK'!W8</f>
        <v>0</v>
      </c>
      <c r="Y30" s="160">
        <f t="shared" si="3"/>
        <v>0</v>
      </c>
      <c r="Z30" s="34"/>
      <c r="AA30" s="39"/>
      <c r="AE30" s="6" t="s">
        <v>148</v>
      </c>
    </row>
    <row r="31" spans="1:31" ht="20.100000000000001" customHeight="1" x14ac:dyDescent="0.25">
      <c r="A31" s="27">
        <v>1</v>
      </c>
      <c r="B31" s="28">
        <v>5</v>
      </c>
      <c r="C31" s="28">
        <v>161</v>
      </c>
      <c r="D31" s="29">
        <v>103</v>
      </c>
      <c r="E31" s="30"/>
      <c r="F31" s="6" t="s">
        <v>146</v>
      </c>
      <c r="G31" s="31">
        <v>161</v>
      </c>
      <c r="H31" s="32" t="s">
        <v>22</v>
      </c>
      <c r="I31" s="6" t="s">
        <v>149</v>
      </c>
      <c r="J31" s="30"/>
      <c r="K31" s="33">
        <f>'161-CLK'!J9</f>
        <v>0</v>
      </c>
      <c r="L31" s="34"/>
      <c r="M31" s="33">
        <f>'161-CLK'!L9</f>
        <v>4232.99</v>
      </c>
      <c r="N31" s="34"/>
      <c r="O31" s="7">
        <f>'161-CLK'!N9</f>
        <v>1530</v>
      </c>
      <c r="P31" s="33">
        <f>'161-CLK'!O9</f>
        <v>1060</v>
      </c>
      <c r="Q31" s="34"/>
      <c r="R31" s="35">
        <f>'161-CLK'!Q9</f>
        <v>1530</v>
      </c>
      <c r="S31" s="36"/>
      <c r="T31" s="35">
        <f>'161-CLK'!S9</f>
        <v>0</v>
      </c>
      <c r="U31" s="37">
        <f t="shared" si="1"/>
        <v>1530</v>
      </c>
      <c r="V31" s="114">
        <f t="shared" si="2"/>
        <v>0</v>
      </c>
      <c r="W31" s="160">
        <f>'161-CLK'!V9</f>
        <v>0</v>
      </c>
      <c r="X31" s="160">
        <f>'161-CLK'!W9</f>
        <v>0</v>
      </c>
      <c r="Y31" s="160">
        <f t="shared" si="3"/>
        <v>0</v>
      </c>
      <c r="Z31" s="34"/>
      <c r="AE31" s="6" t="s">
        <v>148</v>
      </c>
    </row>
    <row r="32" spans="1:31" ht="20.100000000000001" customHeight="1" x14ac:dyDescent="0.25">
      <c r="A32" s="27">
        <v>1</v>
      </c>
      <c r="B32" s="28">
        <v>5</v>
      </c>
      <c r="C32" s="28">
        <v>161</v>
      </c>
      <c r="D32" s="29">
        <v>780</v>
      </c>
      <c r="E32" s="30"/>
      <c r="F32" s="6" t="s">
        <v>146</v>
      </c>
      <c r="G32" s="31">
        <f t="shared" ref="G32:G42" si="5">C32</f>
        <v>161</v>
      </c>
      <c r="H32" s="6" t="s">
        <v>15</v>
      </c>
      <c r="I32" s="6" t="s">
        <v>150</v>
      </c>
      <c r="J32" s="30"/>
      <c r="K32" s="33">
        <f>'161-CLK'!J10</f>
        <v>0</v>
      </c>
      <c r="L32" s="34"/>
      <c r="M32" s="33">
        <f>'161-CLK'!L10</f>
        <v>0</v>
      </c>
      <c r="N32" s="34"/>
      <c r="O32" s="7">
        <f>'161-CLK'!N10</f>
        <v>925</v>
      </c>
      <c r="P32" s="33">
        <f>'161-CLK'!O10</f>
        <v>640.97</v>
      </c>
      <c r="Q32" s="34"/>
      <c r="R32" s="35">
        <f>'161-CLK'!Q10</f>
        <v>925</v>
      </c>
      <c r="S32" s="36"/>
      <c r="T32" s="35">
        <f>'161-CLK'!S10</f>
        <v>925</v>
      </c>
      <c r="U32" s="37">
        <f t="shared" si="1"/>
        <v>1850</v>
      </c>
      <c r="V32" s="114">
        <f t="shared" si="2"/>
        <v>1</v>
      </c>
      <c r="W32" s="160">
        <f>'161-CLK'!V10</f>
        <v>0</v>
      </c>
      <c r="X32" s="160">
        <f>'161-CLK'!W10</f>
        <v>0</v>
      </c>
      <c r="Y32" s="160">
        <f t="shared" si="3"/>
        <v>0</v>
      </c>
      <c r="Z32" s="34"/>
      <c r="AE32" s="6" t="s">
        <v>148</v>
      </c>
    </row>
    <row r="33" spans="1:31" ht="20.100000000000001" customHeight="1" x14ac:dyDescent="0.25">
      <c r="A33" s="27">
        <v>1</v>
      </c>
      <c r="B33" s="28">
        <v>5</v>
      </c>
      <c r="C33" s="28">
        <v>162</v>
      </c>
      <c r="D33" s="29">
        <v>100</v>
      </c>
      <c r="E33" s="30"/>
      <c r="F33" s="6" t="s">
        <v>151</v>
      </c>
      <c r="G33" s="31">
        <f t="shared" si="5"/>
        <v>162</v>
      </c>
      <c r="H33" s="32" t="s">
        <v>22</v>
      </c>
      <c r="I33" s="6" t="s">
        <v>152</v>
      </c>
      <c r="J33" s="30"/>
      <c r="K33" s="33">
        <f>'162-ELE'!J8</f>
        <v>0</v>
      </c>
      <c r="L33" s="34"/>
      <c r="M33" s="33">
        <f>'162-ELE'!L8</f>
        <v>5158.8500000000004</v>
      </c>
      <c r="N33" s="34"/>
      <c r="O33" s="7">
        <v>5830.36</v>
      </c>
      <c r="P33" s="33">
        <f>'162-ELE'!O8</f>
        <v>0</v>
      </c>
      <c r="Q33" s="34"/>
      <c r="R33" s="35">
        <f>'162-ELE'!Q8</f>
        <v>450</v>
      </c>
      <c r="S33" s="36"/>
      <c r="T33" s="35">
        <f>'162-ELE'!S8</f>
        <v>150</v>
      </c>
      <c r="U33" s="37">
        <f t="shared" si="1"/>
        <v>600</v>
      </c>
      <c r="V33" s="114">
        <f t="shared" si="2"/>
        <v>-0.89709040265095119</v>
      </c>
      <c r="W33" s="160">
        <f>'162-ELE'!V8</f>
        <v>0</v>
      </c>
      <c r="X33" s="160">
        <f>'162-ELE'!W8</f>
        <v>0</v>
      </c>
      <c r="Y33" s="160">
        <f t="shared" si="3"/>
        <v>0</v>
      </c>
      <c r="Z33" s="34"/>
      <c r="AA33" s="39"/>
      <c r="AE33" s="6" t="s">
        <v>148</v>
      </c>
    </row>
    <row r="34" spans="1:31" ht="20.100000000000001" customHeight="1" x14ac:dyDescent="0.25">
      <c r="A34" s="27">
        <v>1</v>
      </c>
      <c r="B34" s="28">
        <v>5</v>
      </c>
      <c r="C34" s="28">
        <v>162</v>
      </c>
      <c r="D34" s="29">
        <v>780</v>
      </c>
      <c r="E34" s="30"/>
      <c r="F34" s="6" t="s">
        <v>151</v>
      </c>
      <c r="G34" s="31">
        <f t="shared" si="5"/>
        <v>162</v>
      </c>
      <c r="H34" s="6" t="s">
        <v>15</v>
      </c>
      <c r="I34" s="6" t="s">
        <v>153</v>
      </c>
      <c r="J34" s="30"/>
      <c r="K34" s="33">
        <f>'162-ELE'!J9</f>
        <v>0</v>
      </c>
      <c r="L34" s="34"/>
      <c r="M34" s="33">
        <f>'162-ELE'!L9</f>
        <v>0</v>
      </c>
      <c r="N34" s="34"/>
      <c r="O34" s="7">
        <f>'162-ELE'!N9</f>
        <v>2250</v>
      </c>
      <c r="P34" s="33">
        <f>'162-ELE'!O9</f>
        <v>0</v>
      </c>
      <c r="Q34" s="34"/>
      <c r="R34" s="35">
        <f>'162-ELE'!Q9</f>
        <v>2250</v>
      </c>
      <c r="S34" s="36"/>
      <c r="T34" s="35">
        <f>'162-ELE'!S9</f>
        <v>925</v>
      </c>
      <c r="U34" s="37">
        <f t="shared" si="1"/>
        <v>3175</v>
      </c>
      <c r="V34" s="114">
        <f t="shared" si="2"/>
        <v>0.41111111111111109</v>
      </c>
      <c r="W34" s="160">
        <f>'162-ELE'!V9</f>
        <v>0</v>
      </c>
      <c r="X34" s="160">
        <f>'162-ELE'!W9</f>
        <v>0</v>
      </c>
      <c r="Y34" s="160">
        <f t="shared" si="3"/>
        <v>0</v>
      </c>
      <c r="Z34" s="34"/>
      <c r="AE34" s="6" t="s">
        <v>148</v>
      </c>
    </row>
    <row r="35" spans="1:31" ht="20.100000000000001" customHeight="1" x14ac:dyDescent="0.25">
      <c r="A35" s="27">
        <v>1</v>
      </c>
      <c r="B35" s="28">
        <v>5</v>
      </c>
      <c r="C35" s="28">
        <v>171</v>
      </c>
      <c r="D35" s="29">
        <v>780</v>
      </c>
      <c r="E35" s="30"/>
      <c r="F35" s="6" t="s">
        <v>154</v>
      </c>
      <c r="G35" s="31">
        <f t="shared" si="5"/>
        <v>171</v>
      </c>
      <c r="H35" s="6" t="s">
        <v>15</v>
      </c>
      <c r="I35" s="6" t="s">
        <v>155</v>
      </c>
      <c r="J35" s="30"/>
      <c r="K35" s="33">
        <f>'171-CCM'!J8</f>
        <v>0</v>
      </c>
      <c r="L35" s="34"/>
      <c r="M35" s="33">
        <f>'171-CCM'!L8</f>
        <v>642.28</v>
      </c>
      <c r="N35" s="34"/>
      <c r="O35" s="7">
        <f>'171-CCM'!N8</f>
        <v>500</v>
      </c>
      <c r="P35" s="33">
        <f>'171-CCM'!O8</f>
        <v>0</v>
      </c>
      <c r="Q35" s="34"/>
      <c r="R35" s="35">
        <f>'171-CCM'!Q8</f>
        <v>500</v>
      </c>
      <c r="S35" s="36"/>
      <c r="T35" s="35"/>
      <c r="U35" s="37">
        <f t="shared" si="1"/>
        <v>500</v>
      </c>
      <c r="V35" s="114">
        <f t="shared" si="2"/>
        <v>0</v>
      </c>
      <c r="W35" s="160">
        <f>'171-CCM'!V8</f>
        <v>0</v>
      </c>
      <c r="X35" s="160">
        <f>'171-CCM'!W8</f>
        <v>0</v>
      </c>
      <c r="Y35" s="160">
        <f t="shared" si="3"/>
        <v>0</v>
      </c>
      <c r="Z35" s="34"/>
      <c r="AE35" s="6" t="s">
        <v>156</v>
      </c>
    </row>
    <row r="36" spans="1:31" ht="20.100000000000001" customHeight="1" x14ac:dyDescent="0.25">
      <c r="A36" s="27">
        <v>1</v>
      </c>
      <c r="B36" s="28">
        <v>5</v>
      </c>
      <c r="C36" s="28">
        <v>175</v>
      </c>
      <c r="D36" s="29">
        <v>102</v>
      </c>
      <c r="E36" s="30"/>
      <c r="F36" s="6" t="s">
        <v>157</v>
      </c>
      <c r="G36" s="31">
        <f t="shared" si="5"/>
        <v>175</v>
      </c>
      <c r="H36" s="32" t="s">
        <v>22</v>
      </c>
      <c r="I36" s="6" t="s">
        <v>158</v>
      </c>
      <c r="J36" s="30"/>
      <c r="K36" s="33">
        <f>'175-PBD'!J8</f>
        <v>0</v>
      </c>
      <c r="L36" s="34"/>
      <c r="M36" s="33">
        <f>'175-PBD'!L8</f>
        <v>19111.34</v>
      </c>
      <c r="N36" s="34"/>
      <c r="O36" s="7">
        <f>'175-PBD'!N8</f>
        <v>20553.12</v>
      </c>
      <c r="P36" s="33">
        <f>'175-PBD'!O8</f>
        <v>5959.39</v>
      </c>
      <c r="Q36" s="34"/>
      <c r="R36" s="35">
        <f>'175-PBD'!Q8</f>
        <v>20553.12</v>
      </c>
      <c r="S36" s="36"/>
      <c r="T36" s="35">
        <f>'175-PBD'!S8</f>
        <v>411.06</v>
      </c>
      <c r="U36" s="37">
        <f t="shared" si="1"/>
        <v>20964.18</v>
      </c>
      <c r="V36" s="114">
        <f t="shared" si="2"/>
        <v>1.9999883229407572E-2</v>
      </c>
      <c r="W36" s="160">
        <f>'175-PBD'!V8</f>
        <v>0</v>
      </c>
      <c r="X36" s="160">
        <f>'175-PBD'!W8</f>
        <v>0</v>
      </c>
      <c r="Y36" s="160">
        <f t="shared" si="3"/>
        <v>0</v>
      </c>
      <c r="Z36" s="34"/>
      <c r="AA36" s="39"/>
      <c r="AE36" s="6" t="s">
        <v>159</v>
      </c>
    </row>
    <row r="37" spans="1:31" ht="20.100000000000001" customHeight="1" x14ac:dyDescent="0.25">
      <c r="A37" s="27">
        <v>1</v>
      </c>
      <c r="B37" s="28">
        <v>5</v>
      </c>
      <c r="C37" s="28">
        <v>175</v>
      </c>
      <c r="D37" s="29">
        <v>780</v>
      </c>
      <c r="E37" s="30"/>
      <c r="F37" s="6" t="s">
        <v>157</v>
      </c>
      <c r="G37" s="31">
        <f t="shared" si="5"/>
        <v>175</v>
      </c>
      <c r="H37" s="6" t="s">
        <v>15</v>
      </c>
      <c r="I37" s="6" t="s">
        <v>160</v>
      </c>
      <c r="J37" s="30"/>
      <c r="K37" s="33">
        <f>'175-PBD'!J9</f>
        <v>0</v>
      </c>
      <c r="L37" s="34"/>
      <c r="M37" s="33">
        <f>'175-PBD'!L9</f>
        <v>1109.56</v>
      </c>
      <c r="N37" s="34"/>
      <c r="O37" s="7">
        <f>'175-PBD'!N9</f>
        <v>671.51</v>
      </c>
      <c r="P37" s="33">
        <f>'175-PBD'!O9</f>
        <v>0</v>
      </c>
      <c r="Q37" s="34"/>
      <c r="R37" s="35">
        <f>'175-PBD'!Q9</f>
        <v>671.51</v>
      </c>
      <c r="S37" s="36"/>
      <c r="T37" s="35">
        <f>'175-PBD'!S9</f>
        <v>0</v>
      </c>
      <c r="U37" s="37">
        <f t="shared" si="1"/>
        <v>671.51</v>
      </c>
      <c r="V37" s="114">
        <f t="shared" si="2"/>
        <v>0</v>
      </c>
      <c r="W37" s="160">
        <f>'175-PBD'!V9</f>
        <v>0</v>
      </c>
      <c r="X37" s="160">
        <f>'175-PBD'!W9</f>
        <v>0</v>
      </c>
      <c r="Y37" s="160">
        <f t="shared" si="3"/>
        <v>0</v>
      </c>
      <c r="Z37" s="34"/>
      <c r="AE37" s="6" t="s">
        <v>159</v>
      </c>
    </row>
    <row r="38" spans="1:31" ht="20.100000000000001" customHeight="1" x14ac:dyDescent="0.25">
      <c r="A38" s="27">
        <v>1</v>
      </c>
      <c r="B38" s="28">
        <v>5</v>
      </c>
      <c r="C38" s="28">
        <v>176</v>
      </c>
      <c r="D38" s="29">
        <v>780</v>
      </c>
      <c r="E38" s="30"/>
      <c r="F38" s="6" t="s">
        <v>161</v>
      </c>
      <c r="G38" s="31">
        <f t="shared" si="5"/>
        <v>176</v>
      </c>
      <c r="H38" s="6" t="s">
        <v>15</v>
      </c>
      <c r="I38" s="6" t="s">
        <v>162</v>
      </c>
      <c r="J38" s="30"/>
      <c r="K38" s="33">
        <f>'176-ZBA'!J8</f>
        <v>0</v>
      </c>
      <c r="L38" s="34"/>
      <c r="M38" s="33">
        <f>'176-ZBA'!L8</f>
        <v>578</v>
      </c>
      <c r="N38" s="34"/>
      <c r="O38" s="7">
        <f>'176-ZBA'!N8</f>
        <v>500</v>
      </c>
      <c r="P38" s="33">
        <f>'176-ZBA'!O8</f>
        <v>84</v>
      </c>
      <c r="Q38" s="34"/>
      <c r="R38" s="35">
        <f>'176-ZBA'!Q8</f>
        <v>500</v>
      </c>
      <c r="S38" s="36"/>
      <c r="T38" s="35">
        <f>'176-ZBA'!S8</f>
        <v>0</v>
      </c>
      <c r="U38" s="37">
        <f t="shared" si="1"/>
        <v>500</v>
      </c>
      <c r="V38" s="114">
        <f t="shared" si="2"/>
        <v>0</v>
      </c>
      <c r="W38" s="160">
        <f>'176-ZBA'!V8</f>
        <v>0</v>
      </c>
      <c r="X38" s="160">
        <f>'176-ZBA'!W8</f>
        <v>0</v>
      </c>
      <c r="Y38" s="160">
        <f t="shared" si="3"/>
        <v>0</v>
      </c>
      <c r="Z38" s="34"/>
      <c r="AE38" s="6" t="s">
        <v>163</v>
      </c>
    </row>
    <row r="39" spans="1:31" ht="20.100000000000001" customHeight="1" x14ac:dyDescent="0.25">
      <c r="A39" s="27">
        <v>1</v>
      </c>
      <c r="B39" s="28">
        <v>5</v>
      </c>
      <c r="C39" s="28">
        <v>177</v>
      </c>
      <c r="D39" s="29">
        <v>780</v>
      </c>
      <c r="E39" s="30"/>
      <c r="F39" s="6" t="s">
        <v>164</v>
      </c>
      <c r="G39" s="31">
        <f t="shared" si="5"/>
        <v>177</v>
      </c>
      <c r="H39" s="6" t="s">
        <v>15</v>
      </c>
      <c r="I39" s="6" t="s">
        <v>165</v>
      </c>
      <c r="J39" s="30"/>
      <c r="K39" s="33">
        <f>'177-OSC'!J8</f>
        <v>0</v>
      </c>
      <c r="L39" s="34"/>
      <c r="M39" s="33">
        <f>'177-OSC'!L8</f>
        <v>599.86</v>
      </c>
      <c r="N39" s="34"/>
      <c r="O39" s="7">
        <f>'177-OSC'!N8</f>
        <v>500</v>
      </c>
      <c r="P39" s="33">
        <f>'177-OSC'!O8</f>
        <v>0</v>
      </c>
      <c r="Q39" s="34"/>
      <c r="R39" s="35">
        <f>'177-OSC'!Q8</f>
        <v>500</v>
      </c>
      <c r="S39" s="36"/>
      <c r="T39" s="35">
        <f>'177-OSC'!S8</f>
        <v>0</v>
      </c>
      <c r="U39" s="37">
        <f t="shared" si="1"/>
        <v>500</v>
      </c>
      <c r="V39" s="114">
        <f t="shared" si="2"/>
        <v>0</v>
      </c>
      <c r="W39" s="160">
        <f>'177-OSC'!V8</f>
        <v>0</v>
      </c>
      <c r="X39" s="160">
        <f>'177-OSC'!W8</f>
        <v>0</v>
      </c>
      <c r="Y39" s="160">
        <f t="shared" si="3"/>
        <v>0</v>
      </c>
      <c r="Z39" s="34"/>
      <c r="AE39" s="6" t="s">
        <v>166</v>
      </c>
    </row>
    <row r="40" spans="1:31" ht="20.100000000000001" customHeight="1" x14ac:dyDescent="0.25">
      <c r="A40" s="27">
        <v>1</v>
      </c>
      <c r="B40" s="28">
        <v>5</v>
      </c>
      <c r="C40" s="28">
        <v>179</v>
      </c>
      <c r="D40" s="29">
        <v>780</v>
      </c>
      <c r="E40" s="30"/>
      <c r="F40" s="6" t="s">
        <v>167</v>
      </c>
      <c r="G40" s="31">
        <f t="shared" si="5"/>
        <v>179</v>
      </c>
      <c r="H40" s="6" t="s">
        <v>15</v>
      </c>
      <c r="I40" s="6" t="s">
        <v>168</v>
      </c>
      <c r="J40" s="30"/>
      <c r="K40" s="33">
        <f>'179-AGR'!J8</f>
        <v>0</v>
      </c>
      <c r="L40" s="34"/>
      <c r="M40" s="33">
        <f>'179-AGR'!L8</f>
        <v>48</v>
      </c>
      <c r="N40" s="34"/>
      <c r="O40" s="7">
        <f>'179-AGR'!N8</f>
        <v>900</v>
      </c>
      <c r="P40" s="33">
        <f>'179-AGR'!O8</f>
        <v>0</v>
      </c>
      <c r="Q40" s="34"/>
      <c r="R40" s="35">
        <f>'179-AGR'!Q10</f>
        <v>1000</v>
      </c>
      <c r="S40" s="36"/>
      <c r="T40" s="35">
        <f>'179-AGR'!S10</f>
        <v>0</v>
      </c>
      <c r="U40" s="37">
        <f t="shared" si="1"/>
        <v>1000</v>
      </c>
      <c r="V40" s="114">
        <f t="shared" si="2"/>
        <v>0.1111111111111111</v>
      </c>
      <c r="W40" s="160">
        <f>'179-AGR'!V10</f>
        <v>0</v>
      </c>
      <c r="X40" s="160">
        <f>'179-AGR'!W10</f>
        <v>0</v>
      </c>
      <c r="Y40" s="160">
        <f t="shared" si="3"/>
        <v>0</v>
      </c>
      <c r="Z40" s="34"/>
      <c r="AE40" s="6" t="s">
        <v>169</v>
      </c>
    </row>
    <row r="41" spans="1:31" ht="20.100000000000001" customHeight="1" x14ac:dyDescent="0.25">
      <c r="A41" s="27">
        <v>1</v>
      </c>
      <c r="B41" s="28">
        <v>5</v>
      </c>
      <c r="C41" s="28">
        <v>192</v>
      </c>
      <c r="D41" s="29">
        <v>100</v>
      </c>
      <c r="E41" s="30"/>
      <c r="F41" s="6" t="s">
        <v>157</v>
      </c>
      <c r="G41" s="31">
        <f t="shared" si="5"/>
        <v>192</v>
      </c>
      <c r="H41" s="32" t="s">
        <v>22</v>
      </c>
      <c r="I41" s="6" t="s">
        <v>170</v>
      </c>
      <c r="J41" s="30"/>
      <c r="K41" s="33">
        <f>'192-TBD'!J8</f>
        <v>0</v>
      </c>
      <c r="L41" s="34"/>
      <c r="M41" s="33">
        <f>'192-TBD'!L8</f>
        <v>46102</v>
      </c>
      <c r="N41" s="34"/>
      <c r="O41" s="7">
        <f>'192-TBD'!N8</f>
        <v>49168.2</v>
      </c>
      <c r="P41" s="33">
        <f>'192-TBD'!O8</f>
        <v>15579.1</v>
      </c>
      <c r="Q41" s="34"/>
      <c r="R41" s="35">
        <f>'192-TBD'!Q8</f>
        <v>49168.2</v>
      </c>
      <c r="S41" s="36"/>
      <c r="T41" s="35">
        <f>('192-TBD'!S8)</f>
        <v>1608.52</v>
      </c>
      <c r="U41" s="37">
        <f t="shared" si="1"/>
        <v>50776.719999999994</v>
      </c>
      <c r="V41" s="114">
        <f t="shared" si="2"/>
        <v>3.2714640763745612E-2</v>
      </c>
      <c r="W41" s="160">
        <f>'192-TBD'!V8</f>
        <v>0</v>
      </c>
      <c r="X41" s="160">
        <f>'192-TBD'!W8</f>
        <v>0</v>
      </c>
      <c r="Y41" s="160">
        <f t="shared" si="3"/>
        <v>0</v>
      </c>
      <c r="Z41" s="34"/>
      <c r="AA41" s="403"/>
      <c r="AE41" s="6" t="s">
        <v>118</v>
      </c>
    </row>
    <row r="42" spans="1:31" ht="20.100000000000001" customHeight="1" x14ac:dyDescent="0.25">
      <c r="A42" s="27">
        <v>1</v>
      </c>
      <c r="B42" s="28">
        <v>5</v>
      </c>
      <c r="C42" s="28">
        <v>192</v>
      </c>
      <c r="D42" s="29">
        <v>780</v>
      </c>
      <c r="E42" s="30"/>
      <c r="F42" s="6" t="s">
        <v>157</v>
      </c>
      <c r="G42" s="31">
        <f t="shared" si="5"/>
        <v>192</v>
      </c>
      <c r="H42" s="6" t="s">
        <v>15</v>
      </c>
      <c r="I42" s="6" t="s">
        <v>171</v>
      </c>
      <c r="J42" s="30"/>
      <c r="K42" s="33">
        <f>'192-TBD'!J9</f>
        <v>0</v>
      </c>
      <c r="L42" s="34"/>
      <c r="M42" s="33">
        <f>'192-TBD'!L9</f>
        <v>77544.05</v>
      </c>
      <c r="N42" s="34"/>
      <c r="O42" s="7">
        <f>'192-TBD'!N9</f>
        <v>9500</v>
      </c>
      <c r="P42" s="33">
        <f>'192-TBD'!O9</f>
        <v>647.51</v>
      </c>
      <c r="Q42" s="34"/>
      <c r="R42" s="35">
        <f>'192-TBD'!Q9</f>
        <v>9500</v>
      </c>
      <c r="S42" s="36"/>
      <c r="T42" s="35">
        <f>'192-TBD'!S9</f>
        <v>0</v>
      </c>
      <c r="U42" s="37">
        <f t="shared" si="1"/>
        <v>9500</v>
      </c>
      <c r="V42" s="114">
        <f t="shared" si="2"/>
        <v>0</v>
      </c>
      <c r="W42" s="160">
        <f>'192-TBD'!V9</f>
        <v>0</v>
      </c>
      <c r="X42" s="160">
        <f>'192-TBD'!W9</f>
        <v>0</v>
      </c>
      <c r="Y42" s="419"/>
      <c r="Z42" s="34"/>
      <c r="AA42" s="320"/>
      <c r="AE42" s="6" t="s">
        <v>118</v>
      </c>
    </row>
    <row r="43" spans="1:31" ht="20.100000000000001" customHeight="1" thickBot="1" x14ac:dyDescent="0.3">
      <c r="E43" s="30"/>
      <c r="I43" s="66" t="str">
        <f>A6</f>
        <v xml:space="preserve">GENERAL GOVERNMENT:  </v>
      </c>
      <c r="J43" s="111"/>
      <c r="K43" s="65">
        <f>SUM(K7:K42)</f>
        <v>42574.44</v>
      </c>
      <c r="L43" s="34"/>
      <c r="M43" s="65">
        <f t="shared" ref="M43" si="6">SUM(M7:M42)</f>
        <v>663149.65000000014</v>
      </c>
      <c r="N43" s="34"/>
      <c r="O43" s="65">
        <f>SUM(O7:O42)</f>
        <v>643733.68999999994</v>
      </c>
      <c r="P43" s="65">
        <f t="shared" ref="P43" si="7">SUM(P7:P42)</f>
        <v>174984.93000000002</v>
      </c>
      <c r="Q43" s="34"/>
      <c r="R43" s="42">
        <f>SUM(R7:R42)</f>
        <v>663564.61999999988</v>
      </c>
      <c r="S43" s="112"/>
      <c r="T43" s="42">
        <f>SUM(T7:T42)</f>
        <v>-16287.39</v>
      </c>
      <c r="U43" s="42">
        <f>SUM(U7:U42)</f>
        <v>647277.2300000001</v>
      </c>
      <c r="V43" s="113">
        <f t="shared" si="2"/>
        <v>5.5046676211713483E-3</v>
      </c>
      <c r="W43" s="146">
        <f>SUM(W7:W42)</f>
        <v>0</v>
      </c>
      <c r="X43" s="146">
        <f>SUM(X7:X42)</f>
        <v>0</v>
      </c>
      <c r="Y43" s="146">
        <f>SUM(Y7:Y42)</f>
        <v>0</v>
      </c>
      <c r="Z43" s="34"/>
    </row>
    <row r="44" spans="1:31" ht="20.100000000000001" customHeight="1" x14ac:dyDescent="0.25">
      <c r="E44" s="30"/>
      <c r="J44" s="30"/>
      <c r="L44" s="34"/>
      <c r="N44" s="34"/>
      <c r="Q44" s="34"/>
      <c r="W44" s="295"/>
      <c r="X44" s="293"/>
      <c r="Y44" s="293"/>
      <c r="Z44" s="34"/>
    </row>
    <row r="45" spans="1:31" ht="20.100000000000001" customHeight="1" x14ac:dyDescent="0.25">
      <c r="E45" s="30"/>
      <c r="J45" s="30"/>
      <c r="L45" s="34"/>
      <c r="N45" s="34"/>
      <c r="Q45" s="34"/>
      <c r="Z45" s="34"/>
    </row>
    <row r="46" spans="1:31" s="20" customFormat="1" ht="20.100000000000001" customHeight="1" x14ac:dyDescent="0.25">
      <c r="A46" s="60" t="s">
        <v>172</v>
      </c>
      <c r="B46" s="25"/>
      <c r="C46" s="25"/>
      <c r="D46" s="26"/>
      <c r="E46" s="14"/>
      <c r="J46" s="14"/>
      <c r="K46" s="110"/>
      <c r="L46" s="109"/>
      <c r="M46" s="110"/>
      <c r="N46" s="109"/>
      <c r="O46" s="18"/>
      <c r="P46" s="18"/>
      <c r="Q46" s="109"/>
      <c r="R46" s="17"/>
      <c r="S46" s="18"/>
      <c r="T46" s="17"/>
      <c r="U46" s="17"/>
      <c r="V46" s="18"/>
      <c r="W46" s="296"/>
      <c r="X46" s="294"/>
      <c r="Y46" s="294"/>
      <c r="Z46" s="109"/>
    </row>
    <row r="47" spans="1:31" ht="20.100000000000001" customHeight="1" x14ac:dyDescent="0.25">
      <c r="A47" s="27">
        <v>1</v>
      </c>
      <c r="B47" s="28">
        <v>5</v>
      </c>
      <c r="C47" s="28">
        <v>210</v>
      </c>
      <c r="D47" s="29">
        <v>98</v>
      </c>
      <c r="E47" s="30"/>
      <c r="F47" s="6" t="s">
        <v>173</v>
      </c>
      <c r="G47" s="31">
        <f>C47</f>
        <v>210</v>
      </c>
      <c r="H47" s="32" t="s">
        <v>22</v>
      </c>
      <c r="I47" s="32" t="s">
        <v>174</v>
      </c>
      <c r="J47" s="30"/>
      <c r="K47" s="33">
        <f>'210-POL'!J8</f>
        <v>0</v>
      </c>
      <c r="L47" s="34"/>
      <c r="M47" s="33">
        <f>'210-POL'!L8</f>
        <v>158213.89000000001</v>
      </c>
      <c r="N47" s="34"/>
      <c r="O47" s="7">
        <f>'210-POL'!N8</f>
        <v>163994</v>
      </c>
      <c r="P47" s="33">
        <f>'210-POL'!O8</f>
        <v>58792.46</v>
      </c>
      <c r="Q47" s="34"/>
      <c r="R47" s="35">
        <f>'210-POL'!Q8</f>
        <v>163994</v>
      </c>
      <c r="S47" s="36"/>
      <c r="T47" s="35">
        <f>'210-POL'!S8</f>
        <v>1124</v>
      </c>
      <c r="U47" s="37">
        <f t="shared" ref="U47:U53" si="8">R47+T47</f>
        <v>165118</v>
      </c>
      <c r="V47" s="114">
        <f t="shared" ref="V47:V62" si="9">IF(U47=0,"",(U47-O47)/O47)</f>
        <v>6.8539092893642453E-3</v>
      </c>
      <c r="W47" s="160">
        <f>'210-POL'!V8</f>
        <v>0</v>
      </c>
      <c r="X47" s="160"/>
      <c r="Y47" s="160"/>
      <c r="Z47" s="34"/>
      <c r="AE47" s="6" t="s">
        <v>175</v>
      </c>
    </row>
    <row r="48" spans="1:31" ht="20.100000000000001" customHeight="1" x14ac:dyDescent="0.25">
      <c r="A48" s="27">
        <v>1</v>
      </c>
      <c r="B48" s="28">
        <v>5</v>
      </c>
      <c r="C48" s="28">
        <v>210</v>
      </c>
      <c r="D48" s="29">
        <v>99</v>
      </c>
      <c r="E48" s="30"/>
      <c r="F48" s="6" t="s">
        <v>173</v>
      </c>
      <c r="G48" s="31">
        <f>C48</f>
        <v>210</v>
      </c>
      <c r="H48" s="32" t="s">
        <v>22</v>
      </c>
      <c r="I48" s="61" t="s">
        <v>176</v>
      </c>
      <c r="J48" s="30"/>
      <c r="K48" s="33">
        <f>'210-POL'!J9</f>
        <v>0</v>
      </c>
      <c r="L48" s="34"/>
      <c r="M48" s="33">
        <f>'210-POL'!L9</f>
        <v>64421</v>
      </c>
      <c r="N48" s="34"/>
      <c r="O48" s="7">
        <f>'210-POL'!N9</f>
        <v>83467</v>
      </c>
      <c r="P48" s="33">
        <f>'210-POL'!O9</f>
        <v>20867</v>
      </c>
      <c r="Q48" s="34"/>
      <c r="R48" s="35">
        <f>'210-POL'!Q9</f>
        <v>83467</v>
      </c>
      <c r="S48" s="36"/>
      <c r="T48" s="35">
        <f>'210-POL'!S9</f>
        <v>-21302</v>
      </c>
      <c r="U48" s="37">
        <f t="shared" si="8"/>
        <v>62165</v>
      </c>
      <c r="V48" s="114">
        <f t="shared" si="9"/>
        <v>-0.2552146357242982</v>
      </c>
      <c r="W48" s="160">
        <f>'210-POL'!V9</f>
        <v>0</v>
      </c>
      <c r="X48" s="160"/>
      <c r="Y48" s="160"/>
      <c r="Z48" s="34"/>
      <c r="AE48" s="6" t="s">
        <v>175</v>
      </c>
    </row>
    <row r="49" spans="1:31" ht="20.100000000000001" customHeight="1" x14ac:dyDescent="0.25">
      <c r="A49" s="27">
        <v>1</v>
      </c>
      <c r="B49" s="28">
        <v>5</v>
      </c>
      <c r="C49" s="28">
        <v>210</v>
      </c>
      <c r="D49" s="29">
        <v>101</v>
      </c>
      <c r="E49" s="30"/>
      <c r="F49" s="6" t="s">
        <v>173</v>
      </c>
      <c r="G49" s="31">
        <v>210</v>
      </c>
      <c r="H49" s="32" t="s">
        <v>22</v>
      </c>
      <c r="I49" s="32" t="s">
        <v>255</v>
      </c>
      <c r="J49" s="30"/>
      <c r="K49" s="33">
        <v>85290</v>
      </c>
      <c r="L49" s="34"/>
      <c r="M49" s="33">
        <f>'210-POL'!L10</f>
        <v>492985.45</v>
      </c>
      <c r="N49" s="34"/>
      <c r="O49" s="7">
        <f>'210-POL'!N10</f>
        <v>484296</v>
      </c>
      <c r="P49" s="33">
        <f>'210-POL'!O10</f>
        <v>164958.26</v>
      </c>
      <c r="Q49" s="34"/>
      <c r="R49" s="316">
        <f>'210-POL'!Q10</f>
        <v>484296</v>
      </c>
      <c r="S49" s="36"/>
      <c r="T49" s="35">
        <v>0</v>
      </c>
      <c r="U49" s="37">
        <f t="shared" si="8"/>
        <v>484296</v>
      </c>
      <c r="V49" s="114">
        <f t="shared" si="9"/>
        <v>0</v>
      </c>
      <c r="W49" s="160">
        <f>'210-POL'!V10</f>
        <v>0</v>
      </c>
      <c r="X49" s="160"/>
      <c r="Y49" s="160"/>
      <c r="Z49" s="34"/>
      <c r="AE49" s="6" t="s">
        <v>175</v>
      </c>
    </row>
    <row r="50" spans="1:31" ht="20.100000000000001" customHeight="1" x14ac:dyDescent="0.25">
      <c r="A50" s="27">
        <v>1</v>
      </c>
      <c r="B50" s="28">
        <v>5</v>
      </c>
      <c r="C50" s="28">
        <v>210</v>
      </c>
      <c r="D50" s="29">
        <v>780</v>
      </c>
      <c r="E50" s="30"/>
      <c r="F50" s="6" t="s">
        <v>173</v>
      </c>
      <c r="G50" s="31">
        <f>C50</f>
        <v>210</v>
      </c>
      <c r="H50" s="6" t="s">
        <v>15</v>
      </c>
      <c r="I50" s="6" t="s">
        <v>177</v>
      </c>
      <c r="J50" s="30"/>
      <c r="K50" s="33">
        <f>'210-POL'!J11</f>
        <v>0</v>
      </c>
      <c r="L50" s="34"/>
      <c r="M50" s="33">
        <f>'210-POL'!L11</f>
        <v>103220</v>
      </c>
      <c r="N50" s="34"/>
      <c r="O50" s="7">
        <f>'210-POL'!N11</f>
        <v>16250</v>
      </c>
      <c r="P50" s="33">
        <f>'210-POL'!O11</f>
        <v>3543.76</v>
      </c>
      <c r="Q50" s="34"/>
      <c r="R50" s="35">
        <f>'210-POL'!Q11</f>
        <v>16250</v>
      </c>
      <c r="S50" s="36"/>
      <c r="T50" s="35">
        <f>'210-POL'!S11</f>
        <v>0</v>
      </c>
      <c r="U50" s="37">
        <f t="shared" si="8"/>
        <v>16250</v>
      </c>
      <c r="V50" s="114">
        <f t="shared" si="9"/>
        <v>0</v>
      </c>
      <c r="W50" s="160">
        <f>'210-POL'!V11</f>
        <v>0</v>
      </c>
      <c r="X50" s="160"/>
      <c r="Y50" s="160"/>
      <c r="Z50" s="34"/>
      <c r="AE50" s="6" t="s">
        <v>175</v>
      </c>
    </row>
    <row r="51" spans="1:31" ht="20.100000000000001" customHeight="1" x14ac:dyDescent="0.25">
      <c r="A51" s="27">
        <v>1</v>
      </c>
      <c r="B51" s="28">
        <v>5</v>
      </c>
      <c r="C51" s="28">
        <v>220</v>
      </c>
      <c r="D51" s="29">
        <v>100</v>
      </c>
      <c r="E51" s="30"/>
      <c r="F51" s="6" t="s">
        <v>178</v>
      </c>
      <c r="G51" s="31">
        <f>C51</f>
        <v>220</v>
      </c>
      <c r="H51" s="32" t="s">
        <v>22</v>
      </c>
      <c r="I51" s="32" t="s">
        <v>179</v>
      </c>
      <c r="J51" s="30"/>
      <c r="K51" s="33">
        <f>'220-FIR'!J8</f>
        <v>0</v>
      </c>
      <c r="L51" s="34"/>
      <c r="M51" s="33">
        <f>'220-FIR'!L8</f>
        <v>125562.43</v>
      </c>
      <c r="N51" s="34"/>
      <c r="O51" s="7">
        <f>'220-FIR'!N8</f>
        <v>145384</v>
      </c>
      <c r="P51" s="33">
        <f>'220-FIR'!O8</f>
        <v>44953.13</v>
      </c>
      <c r="Q51" s="34"/>
      <c r="R51" s="35">
        <f>'220-FIR'!Q8</f>
        <v>145384</v>
      </c>
      <c r="S51" s="36"/>
      <c r="T51" s="35">
        <f>'220-FIR'!S8</f>
        <v>0</v>
      </c>
      <c r="U51" s="37">
        <f t="shared" si="8"/>
        <v>145384</v>
      </c>
      <c r="V51" s="114">
        <f t="shared" si="9"/>
        <v>0</v>
      </c>
      <c r="W51" s="160">
        <f>'220-FIR'!V8</f>
        <v>0</v>
      </c>
      <c r="X51" s="160">
        <f>'220-FIR'!W8</f>
        <v>0</v>
      </c>
      <c r="Y51" s="160">
        <f t="shared" ref="Y51:Y52" si="10">X51</f>
        <v>0</v>
      </c>
      <c r="Z51" s="34"/>
      <c r="AA51" s="39"/>
      <c r="AE51" s="6" t="s">
        <v>180</v>
      </c>
    </row>
    <row r="52" spans="1:31" ht="20.100000000000001" customHeight="1" x14ac:dyDescent="0.25">
      <c r="A52" s="27">
        <v>1</v>
      </c>
      <c r="B52" s="28">
        <v>5</v>
      </c>
      <c r="C52" s="28">
        <v>220</v>
      </c>
      <c r="D52" s="29">
        <v>780</v>
      </c>
      <c r="E52" s="30"/>
      <c r="F52" s="6" t="s">
        <v>178</v>
      </c>
      <c r="G52" s="31">
        <f>C52</f>
        <v>220</v>
      </c>
      <c r="H52" s="6" t="s">
        <v>15</v>
      </c>
      <c r="I52" s="32" t="s">
        <v>181</v>
      </c>
      <c r="J52" s="30"/>
      <c r="K52" s="33">
        <f>'220-FIR'!J9</f>
        <v>0</v>
      </c>
      <c r="L52" s="34"/>
      <c r="M52" s="33">
        <f>'220-FIR'!L9</f>
        <v>0</v>
      </c>
      <c r="N52" s="34"/>
      <c r="O52" s="7">
        <f>'220-FIR'!N9</f>
        <v>0</v>
      </c>
      <c r="P52" s="33">
        <f>'220-FIR'!O9</f>
        <v>0</v>
      </c>
      <c r="Q52" s="34"/>
      <c r="R52" s="35">
        <f>'220-FIR'!Q9</f>
        <v>0</v>
      </c>
      <c r="S52" s="36"/>
      <c r="T52" s="35">
        <f>'220-FIR'!S9</f>
        <v>0</v>
      </c>
      <c r="U52" s="37">
        <f t="shared" si="8"/>
        <v>0</v>
      </c>
      <c r="V52" s="114" t="str">
        <f t="shared" si="9"/>
        <v/>
      </c>
      <c r="W52" s="160">
        <f>'220-FIR'!V9</f>
        <v>0</v>
      </c>
      <c r="X52" s="160">
        <f>'220-FIR'!W9</f>
        <v>0</v>
      </c>
      <c r="Y52" s="160">
        <f t="shared" si="10"/>
        <v>0</v>
      </c>
      <c r="Z52" s="34"/>
      <c r="AE52" s="6" t="s">
        <v>180</v>
      </c>
    </row>
    <row r="53" spans="1:31" ht="20.100000000000001" customHeight="1" x14ac:dyDescent="0.25">
      <c r="A53" s="27">
        <v>1</v>
      </c>
      <c r="B53" s="28">
        <v>5</v>
      </c>
      <c r="C53" s="28">
        <v>231</v>
      </c>
      <c r="D53" s="29">
        <v>780</v>
      </c>
      <c r="E53" s="30"/>
      <c r="F53" s="6" t="s">
        <v>182</v>
      </c>
      <c r="G53" s="31">
        <f>C53</f>
        <v>231</v>
      </c>
      <c r="H53" s="6" t="s">
        <v>15</v>
      </c>
      <c r="I53" s="32" t="s">
        <v>183</v>
      </c>
      <c r="J53" s="30"/>
      <c r="K53" s="33">
        <f>'231-AMB'!J8</f>
        <v>0</v>
      </c>
      <c r="L53" s="34"/>
      <c r="M53" s="33">
        <f>'231-AMB'!L8</f>
        <v>109476.7</v>
      </c>
      <c r="N53" s="34"/>
      <c r="O53" s="7">
        <f>'231-AMB'!N8</f>
        <v>100256</v>
      </c>
      <c r="P53" s="33">
        <f>'231-AMB'!O8</f>
        <v>24895.4</v>
      </c>
      <c r="Q53" s="34"/>
      <c r="R53" s="35">
        <f>'231-AMB'!Q8</f>
        <v>100256</v>
      </c>
      <c r="S53" s="36"/>
      <c r="T53" s="35">
        <f>'231-AMB'!S8</f>
        <v>0</v>
      </c>
      <c r="U53" s="37">
        <f t="shared" si="8"/>
        <v>100256</v>
      </c>
      <c r="V53" s="114">
        <f t="shared" si="9"/>
        <v>0</v>
      </c>
      <c r="W53" s="160">
        <f>'231-AMB'!V8</f>
        <v>0</v>
      </c>
      <c r="X53" s="160">
        <f>'231-AMB'!W8</f>
        <v>0</v>
      </c>
      <c r="Y53" s="419"/>
      <c r="Z53" s="34"/>
      <c r="AA53" s="320"/>
      <c r="AE53" s="6" t="s">
        <v>180</v>
      </c>
    </row>
    <row r="54" spans="1:31" ht="20.100000000000001" customHeight="1" x14ac:dyDescent="0.25">
      <c r="A54" s="126">
        <v>15</v>
      </c>
      <c r="B54" s="127">
        <v>5</v>
      </c>
      <c r="C54" s="127">
        <v>231</v>
      </c>
      <c r="D54" s="128">
        <v>780</v>
      </c>
      <c r="E54" s="129"/>
      <c r="F54" s="155" t="s">
        <v>182</v>
      </c>
      <c r="G54" s="157">
        <v>231</v>
      </c>
      <c r="H54" s="155"/>
      <c r="I54" s="158" t="s">
        <v>274</v>
      </c>
      <c r="J54" s="30"/>
      <c r="K54" s="33">
        <f>'231-AMB'!J9</f>
        <v>0</v>
      </c>
      <c r="L54" s="34"/>
      <c r="M54" s="33">
        <f>'231-AMB'!L9</f>
        <v>0</v>
      </c>
      <c r="N54" s="34"/>
      <c r="O54" s="7">
        <f>'231-AMB'!N9</f>
        <v>59620</v>
      </c>
      <c r="P54" s="33">
        <f>'231-AMB'!O9</f>
        <v>10890.34</v>
      </c>
      <c r="Q54" s="109"/>
      <c r="R54" s="35">
        <f>'231-AMB'!Q9</f>
        <v>59620</v>
      </c>
      <c r="S54" s="36"/>
      <c r="T54" s="35">
        <f>'231-AMB'!S9</f>
        <v>3000</v>
      </c>
      <c r="U54" s="149">
        <f>T54+R54</f>
        <v>62620</v>
      </c>
      <c r="V54" s="114">
        <f t="shared" si="9"/>
        <v>5.0318685005031866E-2</v>
      </c>
      <c r="W54" s="160">
        <f>'231-AMB'!V9</f>
        <v>0</v>
      </c>
      <c r="X54" s="160">
        <f>'231-AMB'!W9</f>
        <v>0</v>
      </c>
      <c r="Y54" s="160">
        <f>X54</f>
        <v>0</v>
      </c>
      <c r="Z54" s="34"/>
      <c r="AE54" s="6" t="s">
        <v>180</v>
      </c>
    </row>
    <row r="55" spans="1:31" ht="20.100000000000001" customHeight="1" x14ac:dyDescent="0.25">
      <c r="A55" s="126">
        <v>15</v>
      </c>
      <c r="B55" s="127">
        <v>5</v>
      </c>
      <c r="C55" s="127">
        <v>231</v>
      </c>
      <c r="D55" s="128">
        <v>100</v>
      </c>
      <c r="E55" s="129"/>
      <c r="F55" s="155" t="s">
        <v>182</v>
      </c>
      <c r="G55" s="157">
        <v>231</v>
      </c>
      <c r="H55" s="155"/>
      <c r="I55" s="155" t="s">
        <v>275</v>
      </c>
      <c r="J55" s="30"/>
      <c r="K55" s="33">
        <f>'231-AMB'!J10</f>
        <v>0</v>
      </c>
      <c r="L55" s="34"/>
      <c r="M55" s="33">
        <f>'231-AMB'!L10</f>
        <v>0</v>
      </c>
      <c r="N55" s="34"/>
      <c r="O55" s="7">
        <f>'231-AMB'!N10</f>
        <v>4900</v>
      </c>
      <c r="P55" s="33">
        <f>'231-AMB'!O10</f>
        <v>2448.64</v>
      </c>
      <c r="Q55" s="109"/>
      <c r="R55" s="35">
        <f>'231-AMB'!Q10</f>
        <v>4900</v>
      </c>
      <c r="S55" s="36"/>
      <c r="T55" s="35">
        <f>'231-AMB'!S10</f>
        <v>3000</v>
      </c>
      <c r="U55" s="149">
        <f>T55+R55</f>
        <v>7900</v>
      </c>
      <c r="V55" s="114">
        <f t="shared" si="9"/>
        <v>0.61224489795918369</v>
      </c>
      <c r="W55" s="160">
        <f>'231-AMB'!V10</f>
        <v>0</v>
      </c>
      <c r="X55" s="160">
        <f>'231-AMB'!W10</f>
        <v>0</v>
      </c>
      <c r="Y55" s="160">
        <f t="shared" ref="Y55:Y61" si="11">X55</f>
        <v>0</v>
      </c>
      <c r="Z55" s="34"/>
      <c r="AA55" s="39"/>
      <c r="AE55" s="6" t="s">
        <v>180</v>
      </c>
    </row>
    <row r="56" spans="1:31" ht="20.100000000000001" customHeight="1" x14ac:dyDescent="0.25">
      <c r="A56" s="27">
        <v>1</v>
      </c>
      <c r="B56" s="28">
        <v>5</v>
      </c>
      <c r="C56" s="28">
        <v>249</v>
      </c>
      <c r="D56" s="29">
        <v>98</v>
      </c>
      <c r="E56" s="30"/>
      <c r="F56" s="6" t="s">
        <v>184</v>
      </c>
      <c r="G56" s="31">
        <f t="shared" ref="G56:G61" si="12">C56</f>
        <v>249</v>
      </c>
      <c r="H56" s="32" t="s">
        <v>22</v>
      </c>
      <c r="I56" s="32" t="s">
        <v>185</v>
      </c>
      <c r="J56" s="30"/>
      <c r="K56" s="33">
        <f>'249-ACO'!J8</f>
        <v>0</v>
      </c>
      <c r="L56" s="34"/>
      <c r="M56" s="33">
        <f>'249-ACO'!L8</f>
        <v>500</v>
      </c>
      <c r="N56" s="34"/>
      <c r="O56" s="7">
        <f>'249-ACO'!N8</f>
        <v>500</v>
      </c>
      <c r="P56" s="33">
        <f>'249-ACO'!O8</f>
        <v>0</v>
      </c>
      <c r="Q56" s="34"/>
      <c r="R56" s="35">
        <f>'249-ACO'!Q8</f>
        <v>500</v>
      </c>
      <c r="S56" s="36"/>
      <c r="T56" s="35">
        <f>'249-ACO'!S8</f>
        <v>0</v>
      </c>
      <c r="U56" s="37">
        <f t="shared" ref="U56:U61" si="13">R56+T56</f>
        <v>500</v>
      </c>
      <c r="V56" s="114">
        <f t="shared" si="9"/>
        <v>0</v>
      </c>
      <c r="W56" s="160">
        <f>'249-ACO'!V8</f>
        <v>0</v>
      </c>
      <c r="X56" s="160">
        <f>'249-ACO'!W8</f>
        <v>0</v>
      </c>
      <c r="Y56" s="160">
        <f t="shared" si="11"/>
        <v>0</v>
      </c>
      <c r="Z56" s="34"/>
      <c r="AE56" s="6" t="s">
        <v>175</v>
      </c>
    </row>
    <row r="57" spans="1:31" ht="20.100000000000001" customHeight="1" x14ac:dyDescent="0.25">
      <c r="A57" s="27">
        <v>1</v>
      </c>
      <c r="B57" s="28">
        <v>5</v>
      </c>
      <c r="C57" s="28">
        <v>249</v>
      </c>
      <c r="D57" s="29">
        <v>300</v>
      </c>
      <c r="E57" s="30"/>
      <c r="F57" s="6" t="s">
        <v>184</v>
      </c>
      <c r="G57" s="31">
        <f t="shared" si="12"/>
        <v>249</v>
      </c>
      <c r="H57" s="32" t="s">
        <v>15</v>
      </c>
      <c r="I57" s="32" t="s">
        <v>186</v>
      </c>
      <c r="J57" s="30"/>
      <c r="K57" s="33">
        <f>'249-ACO'!J9</f>
        <v>0</v>
      </c>
      <c r="L57" s="34"/>
      <c r="M57" s="33">
        <f>'249-ACO'!L9</f>
        <v>12050.51</v>
      </c>
      <c r="N57" s="34"/>
      <c r="O57" s="7">
        <f>'249-ACO'!N9</f>
        <v>12221.14</v>
      </c>
      <c r="P57" s="33">
        <f>'249-ACO'!O9</f>
        <v>11920.49</v>
      </c>
      <c r="Q57" s="34"/>
      <c r="R57" s="316">
        <f>'249-ACO'!Q9</f>
        <v>12221.14</v>
      </c>
      <c r="S57" s="36"/>
      <c r="T57" s="35">
        <f>'249-ACO'!S9</f>
        <v>244.42</v>
      </c>
      <c r="U57" s="37">
        <f t="shared" si="13"/>
        <v>12465.56</v>
      </c>
      <c r="V57" s="114">
        <f t="shared" si="9"/>
        <v>1.9999770888804162E-2</v>
      </c>
      <c r="W57" s="160">
        <f>'249-ACO'!V9</f>
        <v>0</v>
      </c>
      <c r="X57" s="160">
        <f>'249-ACO'!W9</f>
        <v>0</v>
      </c>
      <c r="Y57" s="160">
        <f t="shared" si="11"/>
        <v>0</v>
      </c>
      <c r="Z57" s="34"/>
      <c r="AE57" s="6" t="s">
        <v>175</v>
      </c>
    </row>
    <row r="58" spans="1:31" ht="20.100000000000001" customHeight="1" x14ac:dyDescent="0.25">
      <c r="A58" s="27">
        <v>1</v>
      </c>
      <c r="B58" s="28">
        <v>5</v>
      </c>
      <c r="C58" s="28">
        <v>291</v>
      </c>
      <c r="D58" s="29">
        <v>780</v>
      </c>
      <c r="E58" s="30"/>
      <c r="F58" s="6" t="s">
        <v>14</v>
      </c>
      <c r="G58" s="31">
        <f t="shared" si="12"/>
        <v>291</v>
      </c>
      <c r="H58" s="6" t="s">
        <v>15</v>
      </c>
      <c r="I58" s="32" t="s">
        <v>16</v>
      </c>
      <c r="J58" s="30"/>
      <c r="K58" s="33">
        <f>'291-EMR'!J8</f>
        <v>0</v>
      </c>
      <c r="L58" s="34"/>
      <c r="M58" s="33">
        <f>'291-EMR'!L8</f>
        <v>549.91999999999996</v>
      </c>
      <c r="N58" s="34"/>
      <c r="O58" s="7">
        <f>'291-EMR'!N8</f>
        <v>3060</v>
      </c>
      <c r="P58" s="33">
        <f>'291-EMR'!O8</f>
        <v>0</v>
      </c>
      <c r="Q58" s="34"/>
      <c r="R58" s="35">
        <f>'291-EMR'!Q8</f>
        <v>3060</v>
      </c>
      <c r="S58" s="36"/>
      <c r="T58" s="35">
        <f>'291-EMR'!S8</f>
        <v>0</v>
      </c>
      <c r="U58" s="37">
        <f t="shared" si="13"/>
        <v>3060</v>
      </c>
      <c r="V58" s="114">
        <f t="shared" si="9"/>
        <v>0</v>
      </c>
      <c r="W58" s="160">
        <f>'291-EMR'!V8</f>
        <v>0</v>
      </c>
      <c r="X58" s="160">
        <f>'291-EMR'!W8</f>
        <v>0</v>
      </c>
      <c r="Y58" s="160">
        <f t="shared" si="11"/>
        <v>0</v>
      </c>
      <c r="Z58" s="34"/>
      <c r="AE58" s="6" t="s">
        <v>180</v>
      </c>
    </row>
    <row r="59" spans="1:31" ht="20.100000000000001" customHeight="1" x14ac:dyDescent="0.25">
      <c r="A59" s="27">
        <v>1</v>
      </c>
      <c r="B59" s="28">
        <v>5</v>
      </c>
      <c r="C59" s="28">
        <v>291</v>
      </c>
      <c r="D59" s="29">
        <v>781</v>
      </c>
      <c r="E59" s="30"/>
      <c r="F59" s="6" t="s">
        <v>14</v>
      </c>
      <c r="G59" s="31">
        <f t="shared" si="12"/>
        <v>291</v>
      </c>
      <c r="H59" s="6" t="s">
        <v>15</v>
      </c>
      <c r="I59" s="32" t="s">
        <v>17</v>
      </c>
      <c r="J59" s="30"/>
      <c r="K59" s="33">
        <f>'291-EMR'!J9</f>
        <v>0</v>
      </c>
      <c r="L59" s="34"/>
      <c r="M59" s="33">
        <f>'291-EMR'!L9</f>
        <v>0</v>
      </c>
      <c r="N59" s="34"/>
      <c r="O59" s="7">
        <f>'291-EMR'!N9</f>
        <v>3699</v>
      </c>
      <c r="P59" s="33">
        <f>'291-EMR'!O9</f>
        <v>0</v>
      </c>
      <c r="Q59" s="34"/>
      <c r="R59" s="35">
        <f>'291-EMR'!Q9</f>
        <v>3699</v>
      </c>
      <c r="S59" s="36"/>
      <c r="T59" s="35">
        <f>'291-EMR'!S9</f>
        <v>0</v>
      </c>
      <c r="U59" s="37">
        <f t="shared" si="13"/>
        <v>3699</v>
      </c>
      <c r="V59" s="114">
        <f t="shared" si="9"/>
        <v>0</v>
      </c>
      <c r="W59" s="160">
        <f>'291-EMR'!V9</f>
        <v>0</v>
      </c>
      <c r="X59" s="160">
        <f>'291-EMR'!W9</f>
        <v>0</v>
      </c>
      <c r="Y59" s="160">
        <f t="shared" si="11"/>
        <v>0</v>
      </c>
      <c r="Z59" s="34"/>
      <c r="AE59" s="6" t="s">
        <v>180</v>
      </c>
    </row>
    <row r="60" spans="1:31" ht="20.100000000000001" customHeight="1" x14ac:dyDescent="0.25">
      <c r="A60" s="27">
        <v>1</v>
      </c>
      <c r="B60" s="28">
        <v>5</v>
      </c>
      <c r="C60" s="28">
        <v>294</v>
      </c>
      <c r="D60" s="29">
        <v>100</v>
      </c>
      <c r="E60" s="30"/>
      <c r="F60" s="6" t="s">
        <v>31</v>
      </c>
      <c r="G60" s="31">
        <f t="shared" si="12"/>
        <v>294</v>
      </c>
      <c r="H60" s="32" t="s">
        <v>22</v>
      </c>
      <c r="I60" s="32" t="s">
        <v>32</v>
      </c>
      <c r="J60" s="30"/>
      <c r="K60" s="33">
        <f>'294-TRW'!J8</f>
        <v>0</v>
      </c>
      <c r="L60" s="34"/>
      <c r="M60" s="33">
        <f>'294-TRW'!L8</f>
        <v>1600</v>
      </c>
      <c r="N60" s="34"/>
      <c r="O60" s="7">
        <f>'294-TRW'!N8</f>
        <v>1632</v>
      </c>
      <c r="P60" s="33">
        <f>'294-TRW'!O8</f>
        <v>0</v>
      </c>
      <c r="Q60" s="34"/>
      <c r="R60" s="35">
        <f>'294-TRW'!Q8</f>
        <v>1632</v>
      </c>
      <c r="S60" s="36"/>
      <c r="T60" s="35">
        <f>'294-TRW'!S8</f>
        <v>33</v>
      </c>
      <c r="U60" s="37">
        <f t="shared" si="13"/>
        <v>1665</v>
      </c>
      <c r="V60" s="114">
        <f t="shared" si="9"/>
        <v>2.0220588235294119E-2</v>
      </c>
      <c r="W60" s="160">
        <f>'294-TRW'!V8</f>
        <v>0</v>
      </c>
      <c r="X60" s="160">
        <f>'294-TRW'!W8</f>
        <v>0</v>
      </c>
      <c r="Y60" s="160">
        <f t="shared" si="11"/>
        <v>0</v>
      </c>
      <c r="Z60" s="34"/>
      <c r="AA60" s="39"/>
      <c r="AE60" s="6" t="s">
        <v>30</v>
      </c>
    </row>
    <row r="61" spans="1:31" ht="20.100000000000001" customHeight="1" x14ac:dyDescent="0.25">
      <c r="A61" s="27">
        <v>1</v>
      </c>
      <c r="B61" s="28">
        <v>5</v>
      </c>
      <c r="C61" s="28">
        <v>294</v>
      </c>
      <c r="D61" s="29">
        <v>780</v>
      </c>
      <c r="E61" s="30"/>
      <c r="F61" s="6" t="s">
        <v>31</v>
      </c>
      <c r="G61" s="31">
        <f t="shared" si="12"/>
        <v>294</v>
      </c>
      <c r="H61" s="32" t="s">
        <v>15</v>
      </c>
      <c r="I61" s="32" t="s">
        <v>33</v>
      </c>
      <c r="J61" s="30"/>
      <c r="K61" s="33">
        <f>'294-TRW'!J9</f>
        <v>0</v>
      </c>
      <c r="L61" s="34"/>
      <c r="M61" s="33">
        <f>'294-TRW'!L9</f>
        <v>0</v>
      </c>
      <c r="N61" s="34"/>
      <c r="O61" s="7">
        <f>'294-TRW'!N9</f>
        <v>152.83000000000001</v>
      </c>
      <c r="P61" s="33">
        <f>'294-TRW'!O9</f>
        <v>0</v>
      </c>
      <c r="Q61" s="34"/>
      <c r="R61" s="35">
        <f>'294-TRW'!Q9</f>
        <v>152.83000000000001</v>
      </c>
      <c r="S61" s="36"/>
      <c r="T61" s="35">
        <f>'294-TRW'!S9</f>
        <v>112.17</v>
      </c>
      <c r="U61" s="37">
        <f t="shared" si="13"/>
        <v>265</v>
      </c>
      <c r="V61" s="114">
        <f t="shared" si="9"/>
        <v>0.73395275796636772</v>
      </c>
      <c r="W61" s="160">
        <f>'294-TRW'!V9</f>
        <v>0</v>
      </c>
      <c r="X61" s="160">
        <f>'294-TRW'!W9</f>
        <v>0</v>
      </c>
      <c r="Y61" s="160">
        <f t="shared" si="11"/>
        <v>0</v>
      </c>
      <c r="Z61" s="34"/>
      <c r="AE61" s="6" t="s">
        <v>30</v>
      </c>
    </row>
    <row r="62" spans="1:31" ht="20.100000000000001" customHeight="1" thickBot="1" x14ac:dyDescent="0.3">
      <c r="E62" s="30"/>
      <c r="I62" s="66" t="str">
        <f>A46</f>
        <v xml:space="preserve">PUBLIC SAFETY:  </v>
      </c>
      <c r="J62" s="111"/>
      <c r="K62" s="65">
        <f>SUM(K47:K61)-K54-K55</f>
        <v>85290</v>
      </c>
      <c r="L62" s="34"/>
      <c r="M62" s="65">
        <f>SUM(M47:M61)-M54-M55</f>
        <v>1068579.8999999999</v>
      </c>
      <c r="N62" s="34"/>
      <c r="O62" s="65">
        <f>SUM(O47:O61)-O54-O55</f>
        <v>1014911.97</v>
      </c>
      <c r="P62" s="65">
        <f>SUM(P47:P61)-P54-P55</f>
        <v>329930.5</v>
      </c>
      <c r="Q62" s="34"/>
      <c r="R62" s="65">
        <f>SUM(R47:R61)-R54-R55</f>
        <v>1014911.97</v>
      </c>
      <c r="S62" s="112"/>
      <c r="T62" s="65">
        <f>SUM(T47:T61)-T54-T55</f>
        <v>-19788.41</v>
      </c>
      <c r="U62" s="65">
        <f>SUM(U47:U61)-U54-U55</f>
        <v>995123.56</v>
      </c>
      <c r="V62" s="113">
        <f t="shared" si="9"/>
        <v>-1.9497661457278818E-2</v>
      </c>
      <c r="W62" s="65">
        <f>SUM(W47:W61)-W54-W55</f>
        <v>0</v>
      </c>
      <c r="X62" s="65">
        <f>SUM(X47:X61)-X54-X55</f>
        <v>0</v>
      </c>
      <c r="Y62" s="65">
        <f>SUM(Y47:Y61)-Y54-Y55</f>
        <v>0</v>
      </c>
      <c r="Z62" s="34"/>
    </row>
    <row r="63" spans="1:31" ht="20.100000000000001" customHeight="1" x14ac:dyDescent="0.25">
      <c r="L63" s="34"/>
      <c r="N63" s="34"/>
      <c r="Q63" s="34"/>
      <c r="W63" s="295"/>
      <c r="X63" s="293"/>
      <c r="Y63" s="293"/>
      <c r="Z63" s="34"/>
    </row>
    <row r="64" spans="1:31" ht="20.100000000000001" customHeight="1" x14ac:dyDescent="0.25">
      <c r="L64" s="34"/>
      <c r="N64" s="34"/>
      <c r="Q64" s="34"/>
      <c r="Z64" s="34"/>
    </row>
    <row r="65" spans="1:31" s="20" customFormat="1" ht="20.100000000000001" customHeight="1" x14ac:dyDescent="0.25">
      <c r="A65" s="60" t="s">
        <v>254</v>
      </c>
      <c r="B65" s="25"/>
      <c r="C65" s="25"/>
      <c r="D65" s="26"/>
      <c r="E65" s="14"/>
      <c r="J65" s="14"/>
      <c r="K65" s="110"/>
      <c r="L65" s="109"/>
      <c r="M65" s="110"/>
      <c r="N65" s="109"/>
      <c r="O65" s="18"/>
      <c r="P65" s="18"/>
      <c r="Q65" s="109"/>
      <c r="R65" s="17"/>
      <c r="S65" s="18"/>
      <c r="T65" s="17"/>
      <c r="U65" s="17"/>
      <c r="V65" s="18"/>
      <c r="W65" s="296"/>
      <c r="X65" s="294"/>
      <c r="Y65" s="294"/>
      <c r="Z65" s="109"/>
      <c r="AA65" s="5"/>
    </row>
    <row r="66" spans="1:31" ht="20.100000000000001" customHeight="1" x14ac:dyDescent="0.25">
      <c r="A66" s="668"/>
      <c r="B66" s="668"/>
      <c r="C66" s="668"/>
      <c r="D66" s="668"/>
      <c r="E66" s="668"/>
      <c r="F66" s="668"/>
      <c r="G66" s="668"/>
      <c r="H66" s="668"/>
      <c r="I66" s="132" t="s">
        <v>241</v>
      </c>
      <c r="J66" s="30"/>
      <c r="K66" s="143"/>
      <c r="L66" s="34"/>
      <c r="M66" s="143"/>
      <c r="N66" s="34"/>
      <c r="O66" s="7">
        <v>3481413</v>
      </c>
      <c r="P66" s="33"/>
      <c r="Q66" s="34"/>
      <c r="R66" s="316">
        <v>3565466</v>
      </c>
      <c r="S66" s="36"/>
      <c r="T66" s="35"/>
      <c r="U66" s="37"/>
      <c r="V66" s="114"/>
      <c r="W66" s="160"/>
      <c r="X66" s="160"/>
      <c r="Y66" s="160"/>
      <c r="Z66" s="34"/>
      <c r="AA66" s="154"/>
    </row>
    <row r="67" spans="1:31" ht="20.100000000000001" customHeight="1" x14ac:dyDescent="0.25">
      <c r="A67" s="668"/>
      <c r="B67" s="668"/>
      <c r="C67" s="668"/>
      <c r="D67" s="668"/>
      <c r="E67" s="668"/>
      <c r="F67" s="668"/>
      <c r="G67" s="668"/>
      <c r="H67" s="668"/>
      <c r="I67" s="132" t="s">
        <v>242</v>
      </c>
      <c r="J67" s="30"/>
      <c r="K67" s="143"/>
      <c r="L67" s="34"/>
      <c r="M67" s="143"/>
      <c r="N67" s="34"/>
      <c r="O67" s="7">
        <v>932016</v>
      </c>
      <c r="P67" s="33"/>
      <c r="Q67" s="34"/>
      <c r="R67" s="316">
        <v>948577</v>
      </c>
      <c r="S67" s="36"/>
      <c r="T67" s="35"/>
      <c r="U67" s="37"/>
      <c r="V67" s="114"/>
      <c r="W67" s="160"/>
      <c r="X67" s="160"/>
      <c r="Y67" s="160"/>
      <c r="Z67" s="34"/>
      <c r="AA67" s="154"/>
    </row>
    <row r="68" spans="1:31" ht="20.100000000000001" customHeight="1" x14ac:dyDescent="0.25">
      <c r="A68" s="668"/>
      <c r="B68" s="668"/>
      <c r="C68" s="668"/>
      <c r="D68" s="668"/>
      <c r="E68" s="668"/>
      <c r="F68" s="668"/>
      <c r="G68" s="668"/>
      <c r="H68" s="668"/>
      <c r="I68" s="132" t="s">
        <v>243</v>
      </c>
      <c r="J68" s="30"/>
      <c r="K68" s="143"/>
      <c r="L68" s="34"/>
      <c r="M68" s="143"/>
      <c r="N68" s="34"/>
      <c r="O68" s="7">
        <v>275171</v>
      </c>
      <c r="P68" s="33"/>
      <c r="Q68" s="34"/>
      <c r="R68" s="316">
        <v>286222</v>
      </c>
      <c r="S68" s="36"/>
      <c r="T68" s="35"/>
      <c r="U68" s="37"/>
      <c r="V68" s="114"/>
      <c r="W68" s="160"/>
      <c r="X68" s="160"/>
      <c r="Y68" s="160"/>
      <c r="Z68" s="34"/>
      <c r="AA68" s="154"/>
    </row>
    <row r="69" spans="1:31" ht="20.100000000000001" customHeight="1" x14ac:dyDescent="0.25">
      <c r="A69" s="668"/>
      <c r="B69" s="668"/>
      <c r="C69" s="668"/>
      <c r="D69" s="668"/>
      <c r="E69" s="668"/>
      <c r="F69" s="668"/>
      <c r="G69" s="668"/>
      <c r="H69" s="668"/>
      <c r="I69" s="132" t="s">
        <v>244</v>
      </c>
      <c r="J69" s="30"/>
      <c r="K69" s="143"/>
      <c r="L69" s="34"/>
      <c r="M69" s="143"/>
      <c r="N69" s="34"/>
      <c r="O69" s="7">
        <v>175270</v>
      </c>
      <c r="P69" s="33"/>
      <c r="Q69" s="34"/>
      <c r="R69" s="316">
        <v>153566</v>
      </c>
      <c r="S69" s="36"/>
      <c r="T69" s="35"/>
      <c r="U69" s="37"/>
      <c r="V69" s="114"/>
      <c r="W69" s="160"/>
      <c r="X69" s="160"/>
      <c r="Y69" s="160"/>
      <c r="Z69" s="34"/>
      <c r="AA69" s="154"/>
    </row>
    <row r="70" spans="1:31" ht="20.100000000000001" customHeight="1" x14ac:dyDescent="0.25">
      <c r="A70" s="27">
        <v>1</v>
      </c>
      <c r="B70" s="28">
        <v>5</v>
      </c>
      <c r="C70" s="28">
        <v>320</v>
      </c>
      <c r="D70" s="29">
        <v>600</v>
      </c>
      <c r="E70" s="30"/>
      <c r="F70" s="6" t="s">
        <v>187</v>
      </c>
      <c r="G70" s="31">
        <v>320</v>
      </c>
      <c r="H70" s="32" t="s">
        <v>188</v>
      </c>
      <c r="I70" s="32" t="s">
        <v>189</v>
      </c>
      <c r="J70" s="30"/>
      <c r="K70" s="33">
        <v>4328867</v>
      </c>
      <c r="L70" s="34"/>
      <c r="M70" s="33">
        <v>4476661</v>
      </c>
      <c r="N70" s="34"/>
      <c r="O70" s="7">
        <f>SUM(O66:O69)</f>
        <v>4863870</v>
      </c>
      <c r="P70" s="33">
        <v>2335178</v>
      </c>
      <c r="Q70" s="34"/>
      <c r="R70" s="316">
        <f>SUM(R66:R69)</f>
        <v>4953831</v>
      </c>
      <c r="S70" s="36"/>
      <c r="T70" s="35"/>
      <c r="U70" s="37">
        <f>R70+T70</f>
        <v>4953831</v>
      </c>
      <c r="V70" s="114">
        <f>IF(U70=0,"",(U70-O70)/O70)</f>
        <v>1.8495765717422546E-2</v>
      </c>
      <c r="W70" s="160"/>
      <c r="X70" s="160"/>
      <c r="Y70" s="160"/>
      <c r="Z70" s="34"/>
      <c r="AA70" s="154"/>
      <c r="AB70" s="156"/>
      <c r="AE70" s="6" t="s">
        <v>135</v>
      </c>
    </row>
    <row r="71" spans="1:31" ht="20.100000000000001" customHeight="1" x14ac:dyDescent="0.25">
      <c r="A71" s="27">
        <v>1</v>
      </c>
      <c r="B71" s="28">
        <v>5</v>
      </c>
      <c r="C71" s="28">
        <v>321</v>
      </c>
      <c r="D71" s="29">
        <v>600</v>
      </c>
      <c r="E71" s="30"/>
      <c r="F71" s="6" t="s">
        <v>187</v>
      </c>
      <c r="G71" s="31">
        <v>321</v>
      </c>
      <c r="H71" s="32" t="s">
        <v>188</v>
      </c>
      <c r="I71" s="61" t="s">
        <v>190</v>
      </c>
      <c r="J71" s="30"/>
      <c r="K71" s="33">
        <v>296393.99</v>
      </c>
      <c r="L71" s="34"/>
      <c r="M71" s="33">
        <v>310521</v>
      </c>
      <c r="N71" s="34"/>
      <c r="O71" s="7">
        <v>335169</v>
      </c>
      <c r="P71" s="33">
        <v>138878.74</v>
      </c>
      <c r="Q71" s="34"/>
      <c r="R71" s="316">
        <v>385123</v>
      </c>
      <c r="S71" s="36"/>
      <c r="T71" s="35"/>
      <c r="U71" s="37">
        <f>R71+T71</f>
        <v>385123</v>
      </c>
      <c r="V71" s="114">
        <f>IF(U71=0,"",(U71-O71)/O71)</f>
        <v>0.14904122994668362</v>
      </c>
      <c r="W71" s="160"/>
      <c r="X71" s="160"/>
      <c r="Y71" s="160"/>
      <c r="Z71" s="34"/>
      <c r="AB71" s="39"/>
      <c r="AE71" s="6" t="s">
        <v>135</v>
      </c>
    </row>
    <row r="72" spans="1:31" ht="20.100000000000001" customHeight="1" x14ac:dyDescent="0.25">
      <c r="A72" s="27">
        <v>1</v>
      </c>
      <c r="B72" s="28">
        <v>5</v>
      </c>
      <c r="C72" s="28">
        <v>322</v>
      </c>
      <c r="D72" s="29">
        <v>600</v>
      </c>
      <c r="E72" s="30"/>
      <c r="F72" s="6" t="s">
        <v>187</v>
      </c>
      <c r="G72" s="31">
        <v>322</v>
      </c>
      <c r="H72" s="32" t="s">
        <v>188</v>
      </c>
      <c r="I72" s="61" t="s">
        <v>560</v>
      </c>
      <c r="J72" s="30"/>
      <c r="K72" s="33"/>
      <c r="L72" s="34"/>
      <c r="M72" s="33"/>
      <c r="N72" s="34"/>
      <c r="O72" s="7">
        <v>15525.5</v>
      </c>
      <c r="P72" s="33"/>
      <c r="Q72" s="34"/>
      <c r="R72" s="35">
        <v>15525.5</v>
      </c>
      <c r="S72" s="156"/>
      <c r="T72" s="35"/>
      <c r="U72" s="37">
        <f>R72+T72</f>
        <v>15525.5</v>
      </c>
      <c r="V72" s="114">
        <f>IF(U72=0,"",(U72-O72)/O72)</f>
        <v>0</v>
      </c>
      <c r="W72" s="161"/>
      <c r="X72" s="161">
        <v>0</v>
      </c>
      <c r="Y72" s="161">
        <v>0</v>
      </c>
      <c r="Z72" s="34"/>
      <c r="AA72" s="333"/>
      <c r="AB72" s="39"/>
    </row>
    <row r="73" spans="1:31" ht="20.100000000000001" customHeight="1" thickBot="1" x14ac:dyDescent="0.3">
      <c r="E73" s="30"/>
      <c r="I73" s="66" t="str">
        <f>A65</f>
        <v>EDUCATION:</v>
      </c>
      <c r="J73" s="111"/>
      <c r="K73" s="65">
        <f>K70+K71</f>
        <v>4625260.99</v>
      </c>
      <c r="L73" s="34"/>
      <c r="M73" s="65">
        <f>M70+M71</f>
        <v>4787182</v>
      </c>
      <c r="N73" s="34"/>
      <c r="O73" s="65">
        <f>O70+O71+O72</f>
        <v>5214564.5</v>
      </c>
      <c r="P73" s="65">
        <f>P70+P71</f>
        <v>2474056.7400000002</v>
      </c>
      <c r="Q73" s="34"/>
      <c r="R73" s="65">
        <f>R70+R71+R72</f>
        <v>5354479.5</v>
      </c>
      <c r="S73" s="112"/>
      <c r="T73" s="42">
        <f>SUM(T70:T72)</f>
        <v>0</v>
      </c>
      <c r="U73" s="65">
        <f>U70+U71+U72</f>
        <v>5354479.5</v>
      </c>
      <c r="V73" s="113">
        <f>IF(U73=0,"",(U73-O73)/O73)</f>
        <v>2.6831579128036482E-2</v>
      </c>
      <c r="W73" s="42">
        <f>SUM(W70:W72)</f>
        <v>0</v>
      </c>
      <c r="X73" s="42">
        <f>SUM(X70:X72)</f>
        <v>0</v>
      </c>
      <c r="Y73" s="42">
        <f>SUM(Y70:Y72)</f>
        <v>0</v>
      </c>
      <c r="Z73" s="34"/>
    </row>
    <row r="74" spans="1:31" ht="20.100000000000001" customHeight="1" x14ac:dyDescent="0.25">
      <c r="L74" s="34"/>
      <c r="N74" s="34"/>
      <c r="Q74" s="34"/>
      <c r="W74" s="295"/>
      <c r="X74" s="293"/>
      <c r="Y74" s="293"/>
      <c r="Z74" s="34"/>
    </row>
    <row r="75" spans="1:31" ht="20.100000000000001" customHeight="1" x14ac:dyDescent="0.25">
      <c r="K75" s="9"/>
      <c r="L75" s="34"/>
      <c r="M75" s="9"/>
      <c r="N75" s="34"/>
      <c r="O75" s="9"/>
      <c r="P75" s="9"/>
      <c r="Q75" s="34"/>
      <c r="Z75" s="34"/>
    </row>
    <row r="76" spans="1:31" s="20" customFormat="1" ht="20.100000000000001" customHeight="1" x14ac:dyDescent="0.25">
      <c r="A76" s="60" t="s">
        <v>191</v>
      </c>
      <c r="B76" s="25"/>
      <c r="C76" s="25"/>
      <c r="D76" s="26"/>
      <c r="E76" s="14"/>
      <c r="J76" s="14"/>
      <c r="K76" s="110"/>
      <c r="L76" s="109"/>
      <c r="M76" s="110"/>
      <c r="N76" s="109"/>
      <c r="O76" s="18"/>
      <c r="P76" s="18"/>
      <c r="Q76" s="109"/>
      <c r="R76" s="17"/>
      <c r="S76" s="7"/>
      <c r="T76" s="17"/>
      <c r="U76" s="17"/>
      <c r="V76" s="18"/>
      <c r="W76" s="296"/>
      <c r="X76" s="294"/>
      <c r="Y76" s="294"/>
      <c r="Z76" s="109"/>
    </row>
    <row r="77" spans="1:31" ht="20.100000000000001" customHeight="1" x14ac:dyDescent="0.25">
      <c r="A77" s="27">
        <v>1</v>
      </c>
      <c r="B77" s="28">
        <v>5</v>
      </c>
      <c r="C77" s="28">
        <v>422</v>
      </c>
      <c r="D77" s="29">
        <v>100</v>
      </c>
      <c r="E77" s="30"/>
      <c r="F77" s="6" t="s">
        <v>35</v>
      </c>
      <c r="G77" s="31">
        <f t="shared" ref="G77:G85" si="14">C77</f>
        <v>422</v>
      </c>
      <c r="H77" s="32" t="s">
        <v>22</v>
      </c>
      <c r="I77" s="32" t="s">
        <v>36</v>
      </c>
      <c r="J77" s="30"/>
      <c r="K77" s="33">
        <f>'422-HWY'!J8</f>
        <v>0</v>
      </c>
      <c r="L77" s="34"/>
      <c r="M77" s="33">
        <f>'422-HWY'!L8</f>
        <v>331069.94</v>
      </c>
      <c r="N77" s="34"/>
      <c r="O77" s="7">
        <f>'422-HWY'!N8</f>
        <v>87069.6</v>
      </c>
      <c r="P77" s="33">
        <f>'422-HWY'!O8</f>
        <v>37536.65</v>
      </c>
      <c r="Q77" s="34"/>
      <c r="R77" s="35">
        <f>'422-HWY'!Q8</f>
        <v>87069.6</v>
      </c>
      <c r="T77" s="35">
        <f>'422-HWY'!S8</f>
        <v>-15669.6</v>
      </c>
      <c r="U77" s="37">
        <f t="shared" ref="U77:U85" si="15">R77+T77</f>
        <v>71400</v>
      </c>
      <c r="V77" s="114">
        <f t="shared" ref="V77:V86" si="16">IF(U77=0,"",(U77-O77)/O77)</f>
        <v>-0.17996637173020211</v>
      </c>
      <c r="W77" s="298">
        <f>'422-HWY'!V8</f>
        <v>0</v>
      </c>
      <c r="X77" s="298">
        <f>'422-HWY'!W8</f>
        <v>0</v>
      </c>
      <c r="Y77" s="420"/>
      <c r="Z77" s="34"/>
      <c r="AA77" s="427"/>
      <c r="AE77" s="6" t="s">
        <v>34</v>
      </c>
    </row>
    <row r="78" spans="1:31" ht="20.100000000000001" customHeight="1" x14ac:dyDescent="0.25">
      <c r="A78" s="27">
        <v>1</v>
      </c>
      <c r="B78" s="28">
        <v>5</v>
      </c>
      <c r="C78" s="28">
        <v>422</v>
      </c>
      <c r="D78" s="29">
        <v>780</v>
      </c>
      <c r="E78" s="30"/>
      <c r="F78" s="6" t="s">
        <v>35</v>
      </c>
      <c r="G78" s="31">
        <f t="shared" si="14"/>
        <v>422</v>
      </c>
      <c r="H78" s="32" t="s">
        <v>15</v>
      </c>
      <c r="I78" s="61" t="s">
        <v>37</v>
      </c>
      <c r="J78" s="30"/>
      <c r="K78" s="33">
        <f>'422-HWY'!J9</f>
        <v>0</v>
      </c>
      <c r="L78" s="34"/>
      <c r="M78" s="33">
        <f>'422-HWY'!L9</f>
        <v>0</v>
      </c>
      <c r="N78" s="34"/>
      <c r="O78" s="7">
        <f>'422-HWY'!N9</f>
        <v>299649.44</v>
      </c>
      <c r="P78" s="33">
        <f>'422-HWY'!O9</f>
        <v>83998.31</v>
      </c>
      <c r="Q78" s="34"/>
      <c r="R78" s="35">
        <f>'422-HWY'!Q9</f>
        <v>299649.44</v>
      </c>
      <c r="T78" s="35">
        <f>'422-HWY'!S9</f>
        <v>17069.599999999999</v>
      </c>
      <c r="U78" s="37">
        <f t="shared" si="15"/>
        <v>316719.03999999998</v>
      </c>
      <c r="V78" s="114">
        <f t="shared" si="16"/>
        <v>5.6965232439613357E-2</v>
      </c>
      <c r="W78" s="298">
        <f>'422-HWY'!V9</f>
        <v>0</v>
      </c>
      <c r="X78" s="298">
        <f>'422-HWY'!W9</f>
        <v>0</v>
      </c>
      <c r="Y78" s="298">
        <f t="shared" ref="Y78:Y85" si="17">X78</f>
        <v>0</v>
      </c>
      <c r="Z78" s="34"/>
      <c r="AE78" s="6" t="s">
        <v>34</v>
      </c>
    </row>
    <row r="79" spans="1:31" ht="20.100000000000001" customHeight="1" x14ac:dyDescent="0.25">
      <c r="A79" s="27">
        <v>1</v>
      </c>
      <c r="B79" s="28">
        <v>5</v>
      </c>
      <c r="C79" s="28">
        <v>422</v>
      </c>
      <c r="D79" s="29">
        <v>785</v>
      </c>
      <c r="E79" s="30"/>
      <c r="F79" s="6" t="s">
        <v>35</v>
      </c>
      <c r="G79" s="31">
        <f t="shared" si="14"/>
        <v>422</v>
      </c>
      <c r="H79" s="32" t="s">
        <v>15</v>
      </c>
      <c r="I79" s="32" t="s">
        <v>38</v>
      </c>
      <c r="J79" s="30"/>
      <c r="K79" s="33">
        <f>'422-HWY'!J10</f>
        <v>0</v>
      </c>
      <c r="L79" s="34"/>
      <c r="M79" s="33">
        <f>'422-HWY'!L10</f>
        <v>241236.93</v>
      </c>
      <c r="N79" s="34"/>
      <c r="O79" s="7">
        <f>'422-HWY'!N10</f>
        <v>3500</v>
      </c>
      <c r="P79" s="33">
        <f>'422-HWY'!O10</f>
        <v>540.04</v>
      </c>
      <c r="Q79" s="34"/>
      <c r="R79" s="35">
        <f>'422-HWY'!Q10</f>
        <v>3500</v>
      </c>
      <c r="T79" s="35">
        <f>'422-HWY'!S10</f>
        <v>0</v>
      </c>
      <c r="U79" s="37">
        <f t="shared" si="15"/>
        <v>3500</v>
      </c>
      <c r="V79" s="114">
        <f t="shared" si="16"/>
        <v>0</v>
      </c>
      <c r="W79" s="298">
        <f>'422-HWY'!V10</f>
        <v>0</v>
      </c>
      <c r="X79" s="298">
        <f>'422-HWY'!W10</f>
        <v>0</v>
      </c>
      <c r="Y79" s="298">
        <f t="shared" si="17"/>
        <v>0</v>
      </c>
      <c r="Z79" s="34"/>
      <c r="AA79" s="39"/>
      <c r="AE79" s="6" t="s">
        <v>34</v>
      </c>
    </row>
    <row r="80" spans="1:31" ht="20.100000000000001" customHeight="1" x14ac:dyDescent="0.25">
      <c r="A80" s="27">
        <v>1</v>
      </c>
      <c r="B80" s="28">
        <v>5</v>
      </c>
      <c r="C80" s="28">
        <v>423</v>
      </c>
      <c r="D80" s="29">
        <v>780</v>
      </c>
      <c r="E80" s="30"/>
      <c r="F80" s="6" t="s">
        <v>53</v>
      </c>
      <c r="G80" s="31">
        <f t="shared" si="14"/>
        <v>423</v>
      </c>
      <c r="H80" s="32" t="s">
        <v>54</v>
      </c>
      <c r="I80" s="6" t="s">
        <v>55</v>
      </c>
      <c r="J80" s="30"/>
      <c r="K80" s="33">
        <f>'423-S&amp;I'!J8</f>
        <v>0</v>
      </c>
      <c r="L80" s="34"/>
      <c r="M80" s="33">
        <f>'423-S&amp;I'!L8</f>
        <v>248814.41</v>
      </c>
      <c r="N80" s="34"/>
      <c r="O80" s="7">
        <f>'423-S&amp;I'!N8</f>
        <v>39000</v>
      </c>
      <c r="P80" s="33">
        <f>'423-S&amp;I'!O8</f>
        <v>0</v>
      </c>
      <c r="Q80" s="34"/>
      <c r="R80" s="35">
        <f>'423-S&amp;I'!Q8</f>
        <v>39000</v>
      </c>
      <c r="T80" s="35">
        <f>'423-S&amp;I'!S14</f>
        <v>0</v>
      </c>
      <c r="U80" s="37">
        <f t="shared" si="15"/>
        <v>39000</v>
      </c>
      <c r="V80" s="114">
        <f t="shared" si="16"/>
        <v>0</v>
      </c>
      <c r="W80" s="298">
        <f>'423-S&amp;I'!V8</f>
        <v>0</v>
      </c>
      <c r="X80" s="298">
        <f>'423-S&amp;I'!W8</f>
        <v>0</v>
      </c>
      <c r="Y80" s="298">
        <f t="shared" si="17"/>
        <v>0</v>
      </c>
      <c r="Z80" s="34"/>
      <c r="AE80" s="6" t="s">
        <v>34</v>
      </c>
    </row>
    <row r="81" spans="1:31" ht="20.100000000000001" customHeight="1" x14ac:dyDescent="0.25">
      <c r="A81" s="27">
        <v>1</v>
      </c>
      <c r="B81" s="28">
        <v>5</v>
      </c>
      <c r="C81" s="28">
        <v>424</v>
      </c>
      <c r="D81" s="29">
        <v>100</v>
      </c>
      <c r="E81" s="30"/>
      <c r="F81" s="6" t="s">
        <v>59</v>
      </c>
      <c r="G81" s="31">
        <f t="shared" si="14"/>
        <v>424</v>
      </c>
      <c r="H81" s="32" t="s">
        <v>15</v>
      </c>
      <c r="I81" s="32" t="s">
        <v>60</v>
      </c>
      <c r="J81" s="30"/>
      <c r="K81" s="33">
        <f>'424-STR'!J8</f>
        <v>0</v>
      </c>
      <c r="L81" s="34"/>
      <c r="M81" s="33">
        <f>'424-STR'!L8</f>
        <v>5127.8100000000004</v>
      </c>
      <c r="N81" s="34"/>
      <c r="O81" s="7">
        <f>'424-STR'!N8</f>
        <v>5127.8100000000004</v>
      </c>
      <c r="P81" s="33">
        <f>'424-STR'!O8</f>
        <v>5225.91</v>
      </c>
      <c r="Q81" s="34"/>
      <c r="R81" s="35">
        <f>'424-STR'!Q8</f>
        <v>5127.8100000000004</v>
      </c>
      <c r="T81" s="35">
        <f>'424-STR'!S8</f>
        <v>-2031.86</v>
      </c>
      <c r="U81" s="37">
        <f t="shared" si="15"/>
        <v>3095.9500000000007</v>
      </c>
      <c r="V81" s="114">
        <f t="shared" si="16"/>
        <v>-0.39624323054091309</v>
      </c>
      <c r="W81" s="298">
        <f>'424-STR'!V8</f>
        <v>0</v>
      </c>
      <c r="X81" s="298">
        <f>'424-STR'!W8</f>
        <v>0</v>
      </c>
      <c r="Y81" s="298">
        <f t="shared" si="17"/>
        <v>0</v>
      </c>
      <c r="Z81" s="34"/>
      <c r="AE81" s="6" t="s">
        <v>118</v>
      </c>
    </row>
    <row r="82" spans="1:31" ht="20.100000000000001" customHeight="1" x14ac:dyDescent="0.25">
      <c r="A82" s="27">
        <v>1</v>
      </c>
      <c r="B82" s="28">
        <v>5</v>
      </c>
      <c r="C82" s="28">
        <v>433</v>
      </c>
      <c r="D82" s="29">
        <v>780</v>
      </c>
      <c r="E82" s="30"/>
      <c r="F82" s="6" t="s">
        <v>61</v>
      </c>
      <c r="G82" s="31">
        <f t="shared" si="14"/>
        <v>433</v>
      </c>
      <c r="H82" s="6" t="s">
        <v>15</v>
      </c>
      <c r="I82" s="32" t="s">
        <v>62</v>
      </c>
      <c r="J82" s="30"/>
      <c r="K82" s="33">
        <f>'433-W.E.'!J8</f>
        <v>0</v>
      </c>
      <c r="L82" s="34"/>
      <c r="M82" s="33">
        <f>'433-W.E.'!L8</f>
        <v>1849</v>
      </c>
      <c r="N82" s="34"/>
      <c r="O82" s="7">
        <f>'433-W.E.'!N8</f>
        <v>1849</v>
      </c>
      <c r="P82" s="33">
        <f>'433-W.E.'!O8</f>
        <v>0</v>
      </c>
      <c r="Q82" s="34"/>
      <c r="R82" s="35">
        <f>'433-W.E.'!Q8</f>
        <v>1849</v>
      </c>
      <c r="T82" s="35">
        <f>'433-W.E.'!S8</f>
        <v>0</v>
      </c>
      <c r="U82" s="37">
        <f t="shared" si="15"/>
        <v>1849</v>
      </c>
      <c r="V82" s="114">
        <f t="shared" si="16"/>
        <v>0</v>
      </c>
      <c r="W82" s="298">
        <f>'433-W.E.'!V8</f>
        <v>0</v>
      </c>
      <c r="X82" s="298">
        <f>'433-W.E.'!W8</f>
        <v>0</v>
      </c>
      <c r="Y82" s="298">
        <f t="shared" si="17"/>
        <v>0</v>
      </c>
      <c r="Z82" s="34"/>
      <c r="AE82" s="6" t="s">
        <v>61</v>
      </c>
    </row>
    <row r="83" spans="1:31" s="20" customFormat="1" ht="20.100000000000001" customHeight="1" x14ac:dyDescent="0.25">
      <c r="A83" s="27">
        <v>1</v>
      </c>
      <c r="B83" s="28">
        <v>5</v>
      </c>
      <c r="C83" s="28">
        <v>439</v>
      </c>
      <c r="D83" s="29">
        <v>780</v>
      </c>
      <c r="E83" s="30"/>
      <c r="F83" s="6" t="s">
        <v>532</v>
      </c>
      <c r="G83" s="31">
        <f t="shared" si="14"/>
        <v>439</v>
      </c>
      <c r="H83" s="32" t="s">
        <v>15</v>
      </c>
      <c r="I83" s="61" t="s">
        <v>1170</v>
      </c>
      <c r="J83" s="30"/>
      <c r="K83" s="33" t="e">
        <f>#REF!</f>
        <v>#REF!</v>
      </c>
      <c r="L83" s="34"/>
      <c r="M83" s="33" t="e">
        <f>#REF!</f>
        <v>#REF!</v>
      </c>
      <c r="N83" s="34"/>
      <c r="O83" s="7" t="e">
        <f>#REF!</f>
        <v>#REF!</v>
      </c>
      <c r="P83" s="33" t="e">
        <f>#REF!</f>
        <v>#REF!</v>
      </c>
      <c r="Q83" s="34"/>
      <c r="R83" s="35" t="e">
        <f>#REF!</f>
        <v>#REF!</v>
      </c>
      <c r="S83" s="7"/>
      <c r="T83" s="35" t="e">
        <f>#REF!</f>
        <v>#REF!</v>
      </c>
      <c r="U83" s="37" t="e">
        <f>R83+T83</f>
        <v>#REF!</v>
      </c>
      <c r="V83" s="114" t="e">
        <f t="shared" ref="V83" si="18">IF(U83=0,"",(U83-O83)/O83)</f>
        <v>#REF!</v>
      </c>
      <c r="W83" s="298" t="e">
        <f>#REF!</f>
        <v>#REF!</v>
      </c>
      <c r="X83" s="298" t="e">
        <f>#REF!</f>
        <v>#REF!</v>
      </c>
      <c r="Y83" s="298" t="e">
        <f t="shared" si="17"/>
        <v>#REF!</v>
      </c>
      <c r="Z83" s="109"/>
    </row>
    <row r="84" spans="1:31" ht="20.100000000000001" customHeight="1" x14ac:dyDescent="0.25">
      <c r="A84" s="27">
        <v>1</v>
      </c>
      <c r="B84" s="28">
        <v>5</v>
      </c>
      <c r="C84" s="28">
        <v>491</v>
      </c>
      <c r="D84" s="29">
        <v>100</v>
      </c>
      <c r="E84" s="30"/>
      <c r="F84" s="6" t="s">
        <v>65</v>
      </c>
      <c r="G84" s="31">
        <f t="shared" si="14"/>
        <v>491</v>
      </c>
      <c r="H84" s="6" t="s">
        <v>15</v>
      </c>
      <c r="I84" s="32" t="s">
        <v>66</v>
      </c>
      <c r="J84" s="30"/>
      <c r="K84" s="33">
        <f>'491-CEM'!J8</f>
        <v>0</v>
      </c>
      <c r="L84" s="34"/>
      <c r="M84" s="33">
        <f>'491-CEM'!L8</f>
        <v>8695</v>
      </c>
      <c r="N84" s="34"/>
      <c r="O84" s="7">
        <f>'491-CEM'!N8</f>
        <v>9833.6200000000008</v>
      </c>
      <c r="P84" s="33">
        <f>'491-CEM'!O8</f>
        <v>189.11</v>
      </c>
      <c r="Q84" s="34"/>
      <c r="R84" s="35">
        <f>'491-CEM'!Q8</f>
        <v>9833.6200000000008</v>
      </c>
      <c r="T84" s="35">
        <f>'491-CEM'!S8</f>
        <v>0</v>
      </c>
      <c r="U84" s="37">
        <f t="shared" si="15"/>
        <v>9833.6200000000008</v>
      </c>
      <c r="V84" s="114">
        <f t="shared" si="16"/>
        <v>0</v>
      </c>
      <c r="W84" s="298">
        <f>'491-CEM'!V8</f>
        <v>0</v>
      </c>
      <c r="X84" s="298">
        <f>'491-CEM'!W8</f>
        <v>0</v>
      </c>
      <c r="Y84" s="298">
        <f t="shared" si="17"/>
        <v>0</v>
      </c>
      <c r="Z84" s="34"/>
      <c r="AA84" s="39"/>
      <c r="AE84" s="6" t="s">
        <v>64</v>
      </c>
    </row>
    <row r="85" spans="1:31" ht="20.100000000000001" customHeight="1" x14ac:dyDescent="0.25">
      <c r="A85" s="27">
        <v>1</v>
      </c>
      <c r="B85" s="28">
        <v>5</v>
      </c>
      <c r="C85" s="28">
        <v>491</v>
      </c>
      <c r="D85" s="29">
        <v>300</v>
      </c>
      <c r="E85" s="30"/>
      <c r="F85" s="6" t="s">
        <v>65</v>
      </c>
      <c r="G85" s="31">
        <f t="shared" si="14"/>
        <v>491</v>
      </c>
      <c r="H85" s="32" t="s">
        <v>15</v>
      </c>
      <c r="I85" s="32" t="s">
        <v>67</v>
      </c>
      <c r="J85" s="30"/>
      <c r="K85" s="33">
        <f>'491-CEM'!J9</f>
        <v>0</v>
      </c>
      <c r="L85" s="34"/>
      <c r="M85" s="33">
        <f>'491-CEM'!L9</f>
        <v>21396.74</v>
      </c>
      <c r="N85" s="34"/>
      <c r="O85" s="7">
        <f>'491-CEM'!N9</f>
        <v>360</v>
      </c>
      <c r="P85" s="33">
        <f>'491-CEM'!O9</f>
        <v>86.13</v>
      </c>
      <c r="Q85" s="34"/>
      <c r="R85" s="35">
        <f>'491-CEM'!Q9</f>
        <v>360</v>
      </c>
      <c r="T85" s="35">
        <f>'491-CEM'!S9</f>
        <v>0</v>
      </c>
      <c r="U85" s="37">
        <f t="shared" si="15"/>
        <v>360</v>
      </c>
      <c r="V85" s="114">
        <f t="shared" si="16"/>
        <v>0</v>
      </c>
      <c r="W85" s="298">
        <f>'491-CEM'!V9</f>
        <v>0</v>
      </c>
      <c r="X85" s="298">
        <f>'491-CEM'!W9</f>
        <v>0</v>
      </c>
      <c r="Y85" s="298">
        <f t="shared" si="17"/>
        <v>0</v>
      </c>
      <c r="Z85" s="34"/>
      <c r="AE85" s="6" t="s">
        <v>64</v>
      </c>
    </row>
    <row r="86" spans="1:31" ht="20.100000000000001" customHeight="1" thickBot="1" x14ac:dyDescent="0.3">
      <c r="E86" s="30"/>
      <c r="I86" s="66" t="str">
        <f>A76</f>
        <v xml:space="preserve">PUBLIC WORKS &amp; FACILITIES:  </v>
      </c>
      <c r="J86" s="111"/>
      <c r="K86" s="65" t="e">
        <f>SUM(K77:K85)</f>
        <v>#REF!</v>
      </c>
      <c r="L86" s="34"/>
      <c r="M86" s="65" t="e">
        <f>SUM(M77:M85)</f>
        <v>#REF!</v>
      </c>
      <c r="N86" s="34"/>
      <c r="O86" s="65" t="e">
        <f>SUM(O77:O85)</f>
        <v>#REF!</v>
      </c>
      <c r="P86" s="65" t="e">
        <f>SUM(P77:P85)</f>
        <v>#REF!</v>
      </c>
      <c r="Q86" s="34"/>
      <c r="R86" s="42" t="e">
        <f>SUM(R77:R85)</f>
        <v>#REF!</v>
      </c>
      <c r="S86" s="112"/>
      <c r="T86" s="42" t="e">
        <f>SUM(T77:T85)</f>
        <v>#REF!</v>
      </c>
      <c r="U86" s="42" t="e">
        <f>SUM(U77:U85)</f>
        <v>#REF!</v>
      </c>
      <c r="V86" s="113" t="e">
        <f t="shared" si="16"/>
        <v>#REF!</v>
      </c>
      <c r="W86" s="146" t="e">
        <f>SUM(W77:W85)</f>
        <v>#REF!</v>
      </c>
      <c r="X86" s="146" t="e">
        <f>SUM(X77:X85)</f>
        <v>#REF!</v>
      </c>
      <c r="Y86" s="146" t="e">
        <f>SUM(Y77:Y85)</f>
        <v>#REF!</v>
      </c>
      <c r="Z86" s="34"/>
    </row>
    <row r="87" spans="1:31" ht="20.100000000000001" customHeight="1" x14ac:dyDescent="0.25">
      <c r="L87" s="34"/>
      <c r="N87" s="34"/>
      <c r="Q87" s="34"/>
      <c r="W87" s="295"/>
      <c r="X87" s="293"/>
      <c r="Y87" s="293"/>
      <c r="Z87" s="34"/>
    </row>
    <row r="88" spans="1:31" ht="20.100000000000001" customHeight="1" x14ac:dyDescent="0.25">
      <c r="L88" s="34"/>
      <c r="N88" s="34"/>
      <c r="Q88" s="34"/>
      <c r="Z88" s="34"/>
    </row>
    <row r="89" spans="1:31" s="20" customFormat="1" ht="20.100000000000001" customHeight="1" x14ac:dyDescent="0.25">
      <c r="A89" s="60" t="s">
        <v>192</v>
      </c>
      <c r="B89" s="25"/>
      <c r="C89" s="25"/>
      <c r="D89" s="26"/>
      <c r="E89" s="14"/>
      <c r="J89" s="14"/>
      <c r="K89" s="110"/>
      <c r="L89" s="109"/>
      <c r="M89" s="110"/>
      <c r="N89" s="109"/>
      <c r="O89" s="18"/>
      <c r="P89" s="18"/>
      <c r="Q89" s="109"/>
      <c r="R89" s="17"/>
      <c r="S89" s="18"/>
      <c r="T89" s="17"/>
      <c r="U89" s="17"/>
      <c r="V89" s="18"/>
      <c r="W89" s="296"/>
      <c r="X89" s="294"/>
      <c r="Y89" s="294"/>
      <c r="Z89" s="109"/>
    </row>
    <row r="90" spans="1:31" ht="20.100000000000001" customHeight="1" x14ac:dyDescent="0.25">
      <c r="A90" s="27">
        <v>1</v>
      </c>
      <c r="B90" s="28">
        <v>5</v>
      </c>
      <c r="C90" s="28">
        <v>541</v>
      </c>
      <c r="D90" s="29">
        <v>98</v>
      </c>
      <c r="E90" s="30"/>
      <c r="F90" s="6" t="s">
        <v>70</v>
      </c>
      <c r="G90" s="31">
        <f>C90</f>
        <v>541</v>
      </c>
      <c r="H90" s="32" t="s">
        <v>22</v>
      </c>
      <c r="I90" s="32" t="s">
        <v>71</v>
      </c>
      <c r="J90" s="30"/>
      <c r="K90" s="33">
        <f>'541-COA'!J8</f>
        <v>0</v>
      </c>
      <c r="L90" s="34"/>
      <c r="M90" s="33">
        <f>'541-COA'!L8</f>
        <v>21087.23</v>
      </c>
      <c r="N90" s="34"/>
      <c r="O90" s="7">
        <f>'541-COA'!N8</f>
        <v>30865.599999999999</v>
      </c>
      <c r="P90" s="33">
        <f>'541-COA'!O8</f>
        <v>9611.5</v>
      </c>
      <c r="Q90" s="34"/>
      <c r="R90" s="35">
        <f>'541-COA'!Q8</f>
        <v>30865.599999999999</v>
      </c>
      <c r="S90" s="18"/>
      <c r="T90" s="35">
        <f>'541-COA'!S8</f>
        <v>2632.83</v>
      </c>
      <c r="U90" s="37">
        <f>R90+T90</f>
        <v>33498.43</v>
      </c>
      <c r="V90" s="114">
        <f>IF(U90=0,"",(U90-O90)/O90)</f>
        <v>8.5299815976362089E-2</v>
      </c>
      <c r="W90" s="298">
        <f>'541-COA'!V8</f>
        <v>0</v>
      </c>
      <c r="X90" s="298">
        <f>'541-COA'!W8</f>
        <v>0</v>
      </c>
      <c r="Y90" s="298">
        <f>X90</f>
        <v>0</v>
      </c>
      <c r="Z90" s="34"/>
      <c r="AA90" s="39"/>
      <c r="AE90" s="6" t="s">
        <v>70</v>
      </c>
    </row>
    <row r="91" spans="1:31" ht="20.100000000000001" customHeight="1" x14ac:dyDescent="0.25">
      <c r="A91" s="27">
        <v>1</v>
      </c>
      <c r="B91" s="28">
        <v>5</v>
      </c>
      <c r="C91" s="28">
        <v>541</v>
      </c>
      <c r="D91" s="29">
        <v>99</v>
      </c>
      <c r="E91" s="30"/>
      <c r="F91" s="6" t="s">
        <v>70</v>
      </c>
      <c r="G91" s="31">
        <f>C91</f>
        <v>541</v>
      </c>
      <c r="H91" s="6" t="s">
        <v>15</v>
      </c>
      <c r="I91" s="61" t="s">
        <v>72</v>
      </c>
      <c r="J91" s="30"/>
      <c r="K91" s="33">
        <f>'541-COA'!J9</f>
        <v>0</v>
      </c>
      <c r="L91" s="34"/>
      <c r="M91" s="33">
        <f>'541-COA'!L9</f>
        <v>56155.88</v>
      </c>
      <c r="N91" s="34"/>
      <c r="O91" s="7">
        <f>'541-COA'!N9</f>
        <v>3000</v>
      </c>
      <c r="P91" s="33">
        <f>'541-COA'!O9</f>
        <v>710.36</v>
      </c>
      <c r="Q91" s="34"/>
      <c r="R91" s="35">
        <f>'541-COA'!Q9</f>
        <v>3000</v>
      </c>
      <c r="S91" s="18"/>
      <c r="T91" s="35">
        <f>'541-COA'!S9</f>
        <v>0</v>
      </c>
      <c r="U91" s="37">
        <f>R91+T91</f>
        <v>3000</v>
      </c>
      <c r="V91" s="114">
        <f>IF(U91=0,"",(U91-O91)/O91)</f>
        <v>0</v>
      </c>
      <c r="W91" s="298">
        <f>'541-COA'!V9</f>
        <v>0</v>
      </c>
      <c r="X91" s="298">
        <f>'541-COA'!W9</f>
        <v>0</v>
      </c>
      <c r="Y91" s="298">
        <f t="shared" ref="Y91:Y93" si="19">X91</f>
        <v>0</v>
      </c>
      <c r="Z91" s="34"/>
      <c r="AE91" s="6" t="s">
        <v>70</v>
      </c>
    </row>
    <row r="92" spans="1:31" ht="20.100000000000001" customHeight="1" x14ac:dyDescent="0.25">
      <c r="A92" s="27">
        <v>1</v>
      </c>
      <c r="B92" s="28">
        <v>5</v>
      </c>
      <c r="C92" s="28">
        <v>543</v>
      </c>
      <c r="D92" s="29">
        <v>101</v>
      </c>
      <c r="E92" s="30"/>
      <c r="F92" s="6" t="s">
        <v>73</v>
      </c>
      <c r="G92" s="31">
        <f>C92</f>
        <v>543</v>
      </c>
      <c r="H92" s="32" t="s">
        <v>22</v>
      </c>
      <c r="I92" s="32" t="s">
        <v>74</v>
      </c>
      <c r="J92" s="30"/>
      <c r="K92" s="33">
        <f>'543-VET'!J8</f>
        <v>0</v>
      </c>
      <c r="L92" s="34"/>
      <c r="M92" s="33">
        <f>'543-VET'!L8</f>
        <v>2758.99</v>
      </c>
      <c r="N92" s="34"/>
      <c r="O92" s="7">
        <f>'543-VET'!N8</f>
        <v>3000</v>
      </c>
      <c r="P92" s="33">
        <f>'543-VET'!O8</f>
        <v>0</v>
      </c>
      <c r="Q92" s="34"/>
      <c r="R92" s="35">
        <f>'543-VET'!Q8</f>
        <v>3000</v>
      </c>
      <c r="S92" s="18"/>
      <c r="T92" s="35">
        <f>'543-VET'!S8</f>
        <v>0</v>
      </c>
      <c r="U92" s="37">
        <f>R92+T92</f>
        <v>3000</v>
      </c>
      <c r="V92" s="114">
        <f>IF(U92=0,"",(U92-O92)/O92)</f>
        <v>0</v>
      </c>
      <c r="W92" s="298">
        <f>'543-VET'!V8</f>
        <v>0</v>
      </c>
      <c r="X92" s="298">
        <f>'543-VET'!W8</f>
        <v>0</v>
      </c>
      <c r="Y92" s="298">
        <f t="shared" si="19"/>
        <v>0</v>
      </c>
      <c r="Z92" s="34"/>
      <c r="AA92" s="39"/>
      <c r="AE92" s="6" t="s">
        <v>193</v>
      </c>
    </row>
    <row r="93" spans="1:31" ht="20.100000000000001" customHeight="1" x14ac:dyDescent="0.25">
      <c r="A93" s="27">
        <v>1</v>
      </c>
      <c r="B93" s="28">
        <v>5</v>
      </c>
      <c r="C93" s="28">
        <v>543</v>
      </c>
      <c r="D93" s="29">
        <v>780</v>
      </c>
      <c r="E93" s="30"/>
      <c r="F93" s="6" t="s">
        <v>73</v>
      </c>
      <c r="G93" s="31">
        <f>C93</f>
        <v>543</v>
      </c>
      <c r="H93" s="6" t="s">
        <v>15</v>
      </c>
      <c r="I93" s="6" t="s">
        <v>75</v>
      </c>
      <c r="J93" s="30"/>
      <c r="K93" s="33">
        <f>'543-VET'!J9</f>
        <v>0</v>
      </c>
      <c r="L93" s="34"/>
      <c r="M93" s="33">
        <f>'543-VET'!L9</f>
        <v>0</v>
      </c>
      <c r="N93" s="34"/>
      <c r="O93" s="7">
        <f>'543-VET'!N9</f>
        <v>0</v>
      </c>
      <c r="P93" s="33">
        <f>'543-VET'!O9</f>
        <v>0</v>
      </c>
      <c r="Q93" s="34"/>
      <c r="R93" s="35">
        <f>'543-VET'!Q9</f>
        <v>0</v>
      </c>
      <c r="S93" s="18"/>
      <c r="T93" s="35">
        <f>'543-VET'!S9</f>
        <v>100</v>
      </c>
      <c r="U93" s="37">
        <f>R93+T93</f>
        <v>100</v>
      </c>
      <c r="V93" s="114" t="e">
        <f>IF(U93=0,"",(U93-O93)/O93)</f>
        <v>#DIV/0!</v>
      </c>
      <c r="W93" s="298">
        <f>'543-VET'!V9</f>
        <v>0</v>
      </c>
      <c r="X93" s="298">
        <f>'543-VET'!W9</f>
        <v>0</v>
      </c>
      <c r="Y93" s="298">
        <f t="shared" si="19"/>
        <v>0</v>
      </c>
      <c r="Z93" s="34"/>
      <c r="AE93" s="6" t="s">
        <v>193</v>
      </c>
    </row>
    <row r="94" spans="1:31" ht="20.100000000000001" customHeight="1" thickBot="1" x14ac:dyDescent="0.3">
      <c r="E94" s="30"/>
      <c r="I94" s="66" t="str">
        <f>A89</f>
        <v xml:space="preserve">HUMAN SERVICES:  </v>
      </c>
      <c r="J94" s="111"/>
      <c r="K94" s="65">
        <f>SUM(K90:K93)</f>
        <v>0</v>
      </c>
      <c r="L94" s="34"/>
      <c r="M94" s="65">
        <f t="shared" ref="M94" si="20">SUM(M90:M93)</f>
        <v>80002.100000000006</v>
      </c>
      <c r="N94" s="34"/>
      <c r="O94" s="65">
        <f>SUM(O90:O93)</f>
        <v>36865.599999999999</v>
      </c>
      <c r="P94" s="65">
        <f>SUM(P90:P93)</f>
        <v>10321.86</v>
      </c>
      <c r="Q94" s="34"/>
      <c r="R94" s="42">
        <f t="shared" ref="R94:W94" si="21">SUM(R90:R93)</f>
        <v>36865.599999999999</v>
      </c>
      <c r="S94" s="112"/>
      <c r="T94" s="42">
        <f>SUM(T90:T93)</f>
        <v>2732.83</v>
      </c>
      <c r="U94" s="42">
        <f t="shared" si="21"/>
        <v>39598.43</v>
      </c>
      <c r="V94" s="113">
        <f>IF(U94=0,"",(U94-O94)/O94)</f>
        <v>7.4129540818540909E-2</v>
      </c>
      <c r="W94" s="146">
        <f t="shared" si="21"/>
        <v>0</v>
      </c>
      <c r="X94" s="146">
        <f t="shared" ref="X94:Y94" si="22">SUM(X90:X93)</f>
        <v>0</v>
      </c>
      <c r="Y94" s="146">
        <f t="shared" si="22"/>
        <v>0</v>
      </c>
      <c r="Z94" s="34"/>
    </row>
    <row r="95" spans="1:31" ht="20.100000000000001" customHeight="1" x14ac:dyDescent="0.25">
      <c r="L95" s="34"/>
      <c r="N95" s="34"/>
      <c r="Q95" s="34"/>
      <c r="W95" s="295"/>
      <c r="X95" s="293"/>
      <c r="Y95" s="293"/>
      <c r="Z95" s="34"/>
    </row>
    <row r="96" spans="1:31" ht="20.100000000000001" customHeight="1" x14ac:dyDescent="0.25">
      <c r="L96" s="34"/>
      <c r="N96" s="34"/>
      <c r="Q96" s="34"/>
      <c r="Z96" s="34"/>
    </row>
    <row r="97" spans="1:31" s="20" customFormat="1" ht="20.100000000000001" customHeight="1" x14ac:dyDescent="0.25">
      <c r="A97" s="60" t="s">
        <v>194</v>
      </c>
      <c r="B97" s="25"/>
      <c r="C97" s="25"/>
      <c r="D97" s="26"/>
      <c r="E97" s="14"/>
      <c r="J97" s="14"/>
      <c r="K97" s="110"/>
      <c r="L97" s="109"/>
      <c r="M97" s="110"/>
      <c r="N97" s="109"/>
      <c r="O97" s="18"/>
      <c r="P97" s="18"/>
      <c r="Q97" s="109"/>
      <c r="R97" s="17"/>
      <c r="S97" s="18"/>
      <c r="T97" s="17"/>
      <c r="U97" s="17"/>
      <c r="V97" s="18"/>
      <c r="W97" s="296"/>
      <c r="X97" s="294"/>
      <c r="Y97" s="294"/>
      <c r="Z97" s="109"/>
    </row>
    <row r="98" spans="1:31" ht="20.100000000000001" customHeight="1" x14ac:dyDescent="0.25">
      <c r="A98" s="27">
        <v>1</v>
      </c>
      <c r="B98" s="28">
        <v>5</v>
      </c>
      <c r="C98" s="28">
        <v>610</v>
      </c>
      <c r="D98" s="29">
        <v>100</v>
      </c>
      <c r="E98" s="30"/>
      <c r="F98" s="6" t="s">
        <v>77</v>
      </c>
      <c r="G98" s="31">
        <f t="shared" ref="G98:G103" si="23">C98</f>
        <v>610</v>
      </c>
      <c r="H98" s="32" t="s">
        <v>22</v>
      </c>
      <c r="I98" s="32" t="s">
        <v>78</v>
      </c>
      <c r="J98" s="30"/>
      <c r="K98" s="33">
        <f>'610-LIB'!J8</f>
        <v>0</v>
      </c>
      <c r="L98" s="34"/>
      <c r="M98" s="33">
        <f>'610-LIB'!L8</f>
        <v>125532.96</v>
      </c>
      <c r="N98" s="34"/>
      <c r="O98" s="7">
        <f>'610-LIB'!N8</f>
        <v>46038.720000000001</v>
      </c>
      <c r="P98" s="33">
        <f>'610-LIB'!O8</f>
        <v>15967.33</v>
      </c>
      <c r="Q98" s="34"/>
      <c r="R98" s="35">
        <f>'610-LIB'!Q8</f>
        <v>46038.720000000001</v>
      </c>
      <c r="S98" s="18"/>
      <c r="T98" s="35">
        <f>'610-LIB'!S8</f>
        <v>1381.16</v>
      </c>
      <c r="U98" s="37">
        <f t="shared" ref="U98:U103" si="24">R98+T98</f>
        <v>47419.880000000005</v>
      </c>
      <c r="V98" s="114">
        <f t="shared" ref="V98:V104" si="25">IF(U98=0,"",(U98-O98)/O98)</f>
        <v>2.9999965246644639E-2</v>
      </c>
      <c r="W98" s="298">
        <f>'610-LIB'!V8</f>
        <v>0</v>
      </c>
      <c r="X98" s="298">
        <f>'610-LIB'!W8</f>
        <v>0</v>
      </c>
      <c r="Y98" s="298">
        <f t="shared" ref="Y98:Y103" si="26">X98</f>
        <v>0</v>
      </c>
      <c r="Z98" s="34"/>
      <c r="AA98" s="39"/>
      <c r="AE98" s="6" t="s">
        <v>76</v>
      </c>
    </row>
    <row r="99" spans="1:31" ht="20.100000000000001" customHeight="1" x14ac:dyDescent="0.25">
      <c r="A99" s="27">
        <v>1</v>
      </c>
      <c r="B99" s="28">
        <v>5</v>
      </c>
      <c r="C99" s="28">
        <v>610</v>
      </c>
      <c r="D99" s="29">
        <v>780</v>
      </c>
      <c r="E99" s="30"/>
      <c r="F99" s="6" t="s">
        <v>77</v>
      </c>
      <c r="G99" s="31">
        <f t="shared" si="23"/>
        <v>610</v>
      </c>
      <c r="H99" s="6" t="s">
        <v>15</v>
      </c>
      <c r="I99" s="61" t="s">
        <v>79</v>
      </c>
      <c r="J99" s="30"/>
      <c r="K99" s="33">
        <f>'610-LIB'!J9</f>
        <v>0</v>
      </c>
      <c r="L99" s="34"/>
      <c r="M99" s="33">
        <f>'610-LIB'!L9</f>
        <v>0</v>
      </c>
      <c r="N99" s="34"/>
      <c r="O99" s="7">
        <f>'610-LIB'!N9</f>
        <v>75041.279999999999</v>
      </c>
      <c r="P99" s="33">
        <f>'610-LIB'!O9</f>
        <v>24828.05</v>
      </c>
      <c r="Q99" s="34"/>
      <c r="R99" s="35">
        <f>'610-LIB'!Q9</f>
        <v>75041.279999999999</v>
      </c>
      <c r="S99" s="18"/>
      <c r="T99" s="35">
        <f>'610-LIB'!S9</f>
        <v>2251.2399999999998</v>
      </c>
      <c r="U99" s="37">
        <f t="shared" si="24"/>
        <v>77292.52</v>
      </c>
      <c r="V99" s="114">
        <f t="shared" si="25"/>
        <v>3.0000021321597996E-2</v>
      </c>
      <c r="W99" s="298">
        <f>'610-LIB'!V9</f>
        <v>0</v>
      </c>
      <c r="X99" s="298">
        <f>'610-LIB'!W9</f>
        <v>0</v>
      </c>
      <c r="Y99" s="298">
        <f t="shared" si="26"/>
        <v>0</v>
      </c>
      <c r="Z99" s="34"/>
      <c r="AA99" s="175"/>
      <c r="AB99" s="39"/>
      <c r="AE99" s="6" t="s">
        <v>76</v>
      </c>
    </row>
    <row r="100" spans="1:31" ht="20.100000000000001" customHeight="1" x14ac:dyDescent="0.25">
      <c r="A100" s="27">
        <v>1</v>
      </c>
      <c r="B100" s="28">
        <v>5</v>
      </c>
      <c r="C100" s="28">
        <v>630</v>
      </c>
      <c r="D100" s="29">
        <v>100</v>
      </c>
      <c r="E100" s="30"/>
      <c r="F100" s="6" t="s">
        <v>81</v>
      </c>
      <c r="G100" s="31">
        <f t="shared" si="23"/>
        <v>630</v>
      </c>
      <c r="H100" s="32" t="s">
        <v>22</v>
      </c>
      <c r="I100" s="32" t="s">
        <v>82</v>
      </c>
      <c r="J100" s="30"/>
      <c r="K100" s="33">
        <f>'630-P&amp;R'!J8</f>
        <v>0</v>
      </c>
      <c r="L100" s="34"/>
      <c r="M100" s="33">
        <f>'630-P&amp;R'!L8</f>
        <v>17418.12</v>
      </c>
      <c r="N100" s="34"/>
      <c r="O100" s="7">
        <f>'630-P&amp;R'!N8</f>
        <v>19037.2</v>
      </c>
      <c r="P100" s="33">
        <f>'630-P&amp;R'!O8</f>
        <v>6799</v>
      </c>
      <c r="Q100" s="34"/>
      <c r="R100" s="316">
        <f>'630-P&amp;R'!Q8</f>
        <v>19037.2</v>
      </c>
      <c r="S100" s="318"/>
      <c r="T100" s="316">
        <f>'630-P&amp;R'!S8</f>
        <v>-9037.2000000000007</v>
      </c>
      <c r="U100" s="37">
        <f t="shared" si="24"/>
        <v>10000</v>
      </c>
      <c r="V100" s="114">
        <f t="shared" si="25"/>
        <v>-0.47471266782930266</v>
      </c>
      <c r="W100" s="298">
        <f>'630-P&amp;R'!V8</f>
        <v>0</v>
      </c>
      <c r="X100" s="298">
        <f>'630-P&amp;R'!W8</f>
        <v>0</v>
      </c>
      <c r="Y100" s="298">
        <f t="shared" si="26"/>
        <v>0</v>
      </c>
      <c r="Z100" s="34"/>
      <c r="AA100" s="39"/>
      <c r="AB100" s="39"/>
      <c r="AE100" s="6" t="s">
        <v>81</v>
      </c>
    </row>
    <row r="101" spans="1:31" ht="20.100000000000001" customHeight="1" x14ac:dyDescent="0.25">
      <c r="A101" s="27">
        <v>1</v>
      </c>
      <c r="B101" s="28">
        <v>5</v>
      </c>
      <c r="C101" s="28">
        <v>630</v>
      </c>
      <c r="D101" s="29">
        <v>780</v>
      </c>
      <c r="E101" s="30"/>
      <c r="F101" s="6" t="s">
        <v>81</v>
      </c>
      <c r="G101" s="31">
        <f t="shared" si="23"/>
        <v>630</v>
      </c>
      <c r="H101" s="6" t="s">
        <v>15</v>
      </c>
      <c r="I101" s="6" t="s">
        <v>83</v>
      </c>
      <c r="J101" s="30"/>
      <c r="K101" s="33">
        <f>'630-P&amp;R'!J9</f>
        <v>0</v>
      </c>
      <c r="L101" s="34"/>
      <c r="M101" s="33">
        <f>'630-P&amp;R'!L9</f>
        <v>0</v>
      </c>
      <c r="N101" s="34"/>
      <c r="O101" s="7">
        <f>'630-P&amp;R'!N9</f>
        <v>468</v>
      </c>
      <c r="P101" s="33">
        <f>'630-P&amp;R'!O9</f>
        <v>-1020.72</v>
      </c>
      <c r="Q101" s="34"/>
      <c r="R101" s="316">
        <f>'630-P&amp;R'!Q9</f>
        <v>468</v>
      </c>
      <c r="S101" s="318"/>
      <c r="T101" s="316">
        <f>'630-P&amp;R'!S9</f>
        <v>32</v>
      </c>
      <c r="U101" s="37">
        <f t="shared" si="24"/>
        <v>500</v>
      </c>
      <c r="V101" s="114">
        <f t="shared" si="25"/>
        <v>6.8376068376068383E-2</v>
      </c>
      <c r="W101" s="298">
        <f>'630-P&amp;R'!V9</f>
        <v>0</v>
      </c>
      <c r="X101" s="298">
        <f>'630-P&amp;R'!W9</f>
        <v>0</v>
      </c>
      <c r="Y101" s="420">
        <f t="shared" si="26"/>
        <v>0</v>
      </c>
      <c r="Z101" s="34"/>
      <c r="AA101" s="320"/>
      <c r="AE101" s="6" t="s">
        <v>81</v>
      </c>
    </row>
    <row r="102" spans="1:31" ht="20.100000000000001" customHeight="1" x14ac:dyDescent="0.25">
      <c r="A102" s="27">
        <v>1</v>
      </c>
      <c r="B102" s="28">
        <v>5</v>
      </c>
      <c r="C102" s="28">
        <v>691</v>
      </c>
      <c r="D102" s="29">
        <v>780</v>
      </c>
      <c r="E102" s="30"/>
      <c r="F102" s="6" t="s">
        <v>84</v>
      </c>
      <c r="G102" s="31">
        <f t="shared" si="23"/>
        <v>691</v>
      </c>
      <c r="H102" s="6" t="s">
        <v>15</v>
      </c>
      <c r="I102" s="32" t="s">
        <v>85</v>
      </c>
      <c r="J102" s="30"/>
      <c r="K102" s="33">
        <f>'691-HCM'!J8</f>
        <v>0</v>
      </c>
      <c r="L102" s="34"/>
      <c r="M102" s="33">
        <f>'691-HCM'!L8</f>
        <v>1295</v>
      </c>
      <c r="N102" s="34"/>
      <c r="O102" s="7">
        <f>'691-HCM'!N8</f>
        <v>1500</v>
      </c>
      <c r="P102" s="33">
        <f>'691-HCM'!O8</f>
        <v>0</v>
      </c>
      <c r="Q102" s="34"/>
      <c r="R102" s="35">
        <f>'691-HCM'!Q8</f>
        <v>1500</v>
      </c>
      <c r="S102" s="18"/>
      <c r="T102" s="35">
        <f>'691-HCM'!S8</f>
        <v>0</v>
      </c>
      <c r="U102" s="37">
        <f t="shared" si="24"/>
        <v>1500</v>
      </c>
      <c r="V102" s="114">
        <f t="shared" si="25"/>
        <v>0</v>
      </c>
      <c r="W102" s="298">
        <f>'691-HCM'!V8</f>
        <v>0</v>
      </c>
      <c r="X102" s="298">
        <f>'691-HCM'!W8</f>
        <v>0</v>
      </c>
      <c r="Y102" s="298">
        <f t="shared" si="26"/>
        <v>0</v>
      </c>
      <c r="Z102" s="34"/>
      <c r="AE102" s="6" t="s">
        <v>84</v>
      </c>
    </row>
    <row r="103" spans="1:31" ht="20.100000000000001" customHeight="1" x14ac:dyDescent="0.25">
      <c r="A103" s="27">
        <v>1</v>
      </c>
      <c r="B103" s="28">
        <v>5</v>
      </c>
      <c r="C103" s="28">
        <v>692</v>
      </c>
      <c r="D103" s="29">
        <v>780</v>
      </c>
      <c r="E103" s="30"/>
      <c r="F103" s="6" t="s">
        <v>87</v>
      </c>
      <c r="G103" s="31">
        <f t="shared" si="23"/>
        <v>692</v>
      </c>
      <c r="H103" s="6" t="s">
        <v>15</v>
      </c>
      <c r="I103" s="32" t="s">
        <v>88</v>
      </c>
      <c r="J103" s="30"/>
      <c r="K103" s="33">
        <f>'692-MMD'!J8</f>
        <v>0</v>
      </c>
      <c r="L103" s="34"/>
      <c r="M103" s="33">
        <f>'692-MMD'!L8</f>
        <v>1700</v>
      </c>
      <c r="N103" s="34"/>
      <c r="O103" s="7">
        <f>'692-MMD'!N8</f>
        <v>1800</v>
      </c>
      <c r="P103" s="33">
        <f>'692-MMD'!O8</f>
        <v>0</v>
      </c>
      <c r="Q103" s="34"/>
      <c r="R103" s="35">
        <f>'692-MMD'!Q8</f>
        <v>1800</v>
      </c>
      <c r="S103" s="18"/>
      <c r="T103" s="35">
        <f>'692-MMD'!S8</f>
        <v>0</v>
      </c>
      <c r="U103" s="37">
        <f t="shared" si="24"/>
        <v>1800</v>
      </c>
      <c r="V103" s="114">
        <f t="shared" si="25"/>
        <v>0</v>
      </c>
      <c r="W103" s="298">
        <f>'692-MMD'!V8</f>
        <v>0</v>
      </c>
      <c r="X103" s="298">
        <f>'692-MMD'!W8</f>
        <v>0</v>
      </c>
      <c r="Y103" s="298">
        <f t="shared" si="26"/>
        <v>0</v>
      </c>
      <c r="Z103" s="34"/>
      <c r="AE103" s="6" t="s">
        <v>261</v>
      </c>
    </row>
    <row r="104" spans="1:31" ht="20.100000000000001" customHeight="1" thickBot="1" x14ac:dyDescent="0.3">
      <c r="E104" s="30"/>
      <c r="I104" s="66" t="str">
        <f>A97</f>
        <v xml:space="preserve">CULTURE &amp; RECREATION:  </v>
      </c>
      <c r="J104" s="111"/>
      <c r="K104" s="65">
        <f t="shared" ref="K104" si="27">SUM(K98:K103)</f>
        <v>0</v>
      </c>
      <c r="L104" s="34"/>
      <c r="M104" s="65">
        <f t="shared" ref="M104" si="28">SUM(M98:M103)</f>
        <v>145946.08000000002</v>
      </c>
      <c r="N104" s="34"/>
      <c r="O104" s="65">
        <f>SUM(O98:O103)</f>
        <v>143885.20000000001</v>
      </c>
      <c r="P104" s="65">
        <f t="shared" ref="P104" si="29">SUM(P98:P103)</f>
        <v>46573.659999999996</v>
      </c>
      <c r="Q104" s="34"/>
      <c r="R104" s="42">
        <f t="shared" ref="R104:W104" si="30">SUM(R98:R103)</f>
        <v>143885.20000000001</v>
      </c>
      <c r="S104" s="112"/>
      <c r="T104" s="42">
        <f t="shared" si="30"/>
        <v>-5372.8000000000011</v>
      </c>
      <c r="U104" s="42">
        <f t="shared" si="30"/>
        <v>138512.40000000002</v>
      </c>
      <c r="V104" s="113">
        <f t="shared" si="25"/>
        <v>-3.7340880090516525E-2</v>
      </c>
      <c r="W104" s="299">
        <f t="shared" si="30"/>
        <v>0</v>
      </c>
      <c r="X104" s="299">
        <f t="shared" ref="X104:Y104" si="31">SUM(X98:X103)</f>
        <v>0</v>
      </c>
      <c r="Y104" s="299">
        <f t="shared" si="31"/>
        <v>0</v>
      </c>
      <c r="Z104" s="34"/>
    </row>
    <row r="105" spans="1:31" ht="20.100000000000001" customHeight="1" x14ac:dyDescent="0.25">
      <c r="L105" s="34"/>
      <c r="N105" s="34"/>
      <c r="Q105" s="34"/>
      <c r="W105" s="295"/>
      <c r="X105" s="293"/>
      <c r="Y105" s="293"/>
      <c r="Z105" s="34"/>
    </row>
    <row r="106" spans="1:31" s="20" customFormat="1" ht="20.100000000000001" customHeight="1" x14ac:dyDescent="0.25">
      <c r="A106" s="60" t="s">
        <v>195</v>
      </c>
      <c r="B106" s="25"/>
      <c r="C106" s="25"/>
      <c r="D106" s="26"/>
      <c r="E106" s="14"/>
      <c r="J106" s="14"/>
      <c r="K106" s="110"/>
      <c r="L106" s="109"/>
      <c r="M106" s="110"/>
      <c r="N106" s="109"/>
      <c r="O106" s="18"/>
      <c r="P106" s="18"/>
      <c r="Q106" s="109"/>
      <c r="R106" s="17"/>
      <c r="S106" s="18"/>
      <c r="T106" s="17"/>
      <c r="U106" s="17"/>
      <c r="V106" s="18"/>
      <c r="W106" s="296"/>
      <c r="X106" s="294"/>
      <c r="Y106" s="294"/>
      <c r="Z106" s="109"/>
    </row>
    <row r="107" spans="1:31" ht="20.100000000000001" customHeight="1" x14ac:dyDescent="0.25">
      <c r="A107" s="27">
        <v>1</v>
      </c>
      <c r="B107" s="28">
        <v>5</v>
      </c>
      <c r="C107" s="28">
        <v>710</v>
      </c>
      <c r="D107" s="29">
        <v>8</v>
      </c>
      <c r="E107" s="30"/>
      <c r="F107" s="6" t="s">
        <v>91</v>
      </c>
      <c r="G107" s="31">
        <f>C107</f>
        <v>710</v>
      </c>
      <c r="H107" s="6" t="s">
        <v>15</v>
      </c>
      <c r="I107" s="32" t="s">
        <v>92</v>
      </c>
      <c r="J107" s="30"/>
      <c r="K107" s="33">
        <f>'7xx-DBT'!J8</f>
        <v>0</v>
      </c>
      <c r="L107" s="34"/>
      <c r="M107" s="33">
        <f>'7xx-DBT'!L8</f>
        <v>16469.54</v>
      </c>
      <c r="N107" s="34"/>
      <c r="O107" s="7">
        <f>'7xx-DBT'!N8</f>
        <v>17000</v>
      </c>
      <c r="P107" s="33">
        <f>'7xx-DBT'!O8</f>
        <v>0</v>
      </c>
      <c r="Q107" s="34"/>
      <c r="R107" s="35">
        <f>'7xx-DBT'!Q8</f>
        <v>17000</v>
      </c>
      <c r="S107" s="18"/>
      <c r="T107" s="316">
        <f>'7xx-DBT'!S8</f>
        <v>0</v>
      </c>
      <c r="U107" s="37">
        <f t="shared" ref="U107:U115" si="32">R107+T107</f>
        <v>17000</v>
      </c>
      <c r="V107" s="114">
        <f t="shared" ref="V107:V116" si="33">IF(U107=0,"",(U107-O107)/O107)</f>
        <v>0</v>
      </c>
      <c r="W107" s="298">
        <f>'7xx-DBT'!V8</f>
        <v>0</v>
      </c>
      <c r="X107" s="298"/>
      <c r="Y107" s="298"/>
      <c r="Z107" s="34"/>
      <c r="AE107" s="6" t="s">
        <v>135</v>
      </c>
    </row>
    <row r="108" spans="1:31" ht="20.100000000000001" customHeight="1" x14ac:dyDescent="0.25">
      <c r="A108" s="27">
        <v>1</v>
      </c>
      <c r="B108" s="28">
        <v>5</v>
      </c>
      <c r="C108" s="28">
        <v>710</v>
      </c>
      <c r="D108" s="29">
        <v>9</v>
      </c>
      <c r="E108" s="30"/>
      <c r="F108" s="6" t="s">
        <v>91</v>
      </c>
      <c r="G108" s="31">
        <f>C108</f>
        <v>710</v>
      </c>
      <c r="H108" s="6" t="s">
        <v>15</v>
      </c>
      <c r="I108" s="61" t="s">
        <v>93</v>
      </c>
      <c r="J108" s="30"/>
      <c r="K108" s="33">
        <f>'7xx-DBT'!J9</f>
        <v>0</v>
      </c>
      <c r="L108" s="34"/>
      <c r="M108" s="33">
        <f>'7xx-DBT'!L9</f>
        <v>0</v>
      </c>
      <c r="N108" s="34"/>
      <c r="O108" s="7">
        <f>'7xx-DBT'!N9</f>
        <v>0</v>
      </c>
      <c r="P108" s="33">
        <f>'7xx-DBT'!O9</f>
        <v>0</v>
      </c>
      <c r="Q108" s="34"/>
      <c r="R108" s="35">
        <f>'7xx-DBT'!Q9</f>
        <v>0</v>
      </c>
      <c r="S108" s="18"/>
      <c r="T108" s="35">
        <f>'7xx-DBT'!S9</f>
        <v>15000</v>
      </c>
      <c r="U108" s="37">
        <f t="shared" si="32"/>
        <v>15000</v>
      </c>
      <c r="V108" s="114" t="e">
        <f t="shared" si="33"/>
        <v>#DIV/0!</v>
      </c>
      <c r="W108" s="298">
        <f>'7xx-DBT'!V9</f>
        <v>0</v>
      </c>
      <c r="X108" s="298">
        <f>'7xx-DBT'!W9</f>
        <v>0</v>
      </c>
      <c r="Y108" s="298">
        <f>X108</f>
        <v>0</v>
      </c>
      <c r="Z108" s="34"/>
      <c r="AE108" s="6" t="s">
        <v>135</v>
      </c>
    </row>
    <row r="109" spans="1:31" ht="20.100000000000001" customHeight="1" x14ac:dyDescent="0.25">
      <c r="A109" s="27">
        <v>1</v>
      </c>
      <c r="B109" s="28">
        <v>5</v>
      </c>
      <c r="C109" s="28">
        <v>710</v>
      </c>
      <c r="D109" s="29">
        <v>12</v>
      </c>
      <c r="E109" s="30"/>
      <c r="F109" s="6" t="s">
        <v>91</v>
      </c>
      <c r="G109" s="31">
        <f>C109</f>
        <v>710</v>
      </c>
      <c r="H109" s="6" t="s">
        <v>15</v>
      </c>
      <c r="I109" s="6" t="s">
        <v>94</v>
      </c>
      <c r="J109" s="30"/>
      <c r="K109" s="33">
        <f>'7xx-DBT'!J10</f>
        <v>0</v>
      </c>
      <c r="L109" s="34"/>
      <c r="M109" s="33">
        <f>'7xx-DBT'!L10</f>
        <v>31125</v>
      </c>
      <c r="N109" s="34"/>
      <c r="O109" s="7">
        <f>'7xx-DBT'!N10</f>
        <v>30375</v>
      </c>
      <c r="P109" s="33">
        <f>'7xx-DBT'!O10</f>
        <v>0</v>
      </c>
      <c r="Q109" s="34"/>
      <c r="R109" s="35">
        <f>'7xx-DBT'!Q10</f>
        <v>30375</v>
      </c>
      <c r="S109" s="18"/>
      <c r="T109" s="35">
        <f>'7xx-DBT'!S10</f>
        <v>-30375</v>
      </c>
      <c r="U109" s="37">
        <f t="shared" si="32"/>
        <v>0</v>
      </c>
      <c r="V109" s="114" t="str">
        <f t="shared" si="33"/>
        <v/>
      </c>
      <c r="W109" s="298">
        <f>'7xx-DBT'!V10</f>
        <v>0</v>
      </c>
      <c r="X109" s="298">
        <f>'7xx-DBT'!W10</f>
        <v>0</v>
      </c>
      <c r="Y109" s="298">
        <f t="shared" ref="Y109:Y113" si="34">X109</f>
        <v>0</v>
      </c>
      <c r="Z109" s="34"/>
      <c r="AE109" s="6" t="s">
        <v>135</v>
      </c>
    </row>
    <row r="110" spans="1:31" ht="20.100000000000001" customHeight="1" x14ac:dyDescent="0.25">
      <c r="A110" s="27">
        <v>1</v>
      </c>
      <c r="B110" s="28">
        <v>5</v>
      </c>
      <c r="C110" s="28">
        <v>710</v>
      </c>
      <c r="D110" s="29">
        <v>13</v>
      </c>
      <c r="E110" s="30"/>
      <c r="F110" s="6" t="s">
        <v>91</v>
      </c>
      <c r="G110" s="31">
        <f>C110</f>
        <v>710</v>
      </c>
      <c r="H110" s="6" t="s">
        <v>15</v>
      </c>
      <c r="I110" s="32" t="s">
        <v>95</v>
      </c>
      <c r="J110" s="30"/>
      <c r="K110" s="33">
        <f>'7xx-DBT'!J11</f>
        <v>0</v>
      </c>
      <c r="L110" s="34"/>
      <c r="M110" s="33">
        <f>'7xx-DBT'!L11</f>
        <v>124300</v>
      </c>
      <c r="N110" s="34"/>
      <c r="O110" s="7">
        <f>'7xx-DBT'!N11</f>
        <v>122100</v>
      </c>
      <c r="P110" s="33">
        <f>'7xx-DBT'!O11</f>
        <v>116600</v>
      </c>
      <c r="Q110" s="34"/>
      <c r="R110" s="35">
        <f>'7xx-DBT'!Q11</f>
        <v>122100</v>
      </c>
      <c r="S110" s="18"/>
      <c r="T110" s="35">
        <f>'7xx-DBT'!S11</f>
        <v>-2200</v>
      </c>
      <c r="U110" s="37">
        <f t="shared" si="32"/>
        <v>119900</v>
      </c>
      <c r="V110" s="114">
        <f t="shared" si="33"/>
        <v>-1.8018018018018018E-2</v>
      </c>
      <c r="W110" s="298">
        <f>'7xx-DBT'!V11</f>
        <v>0</v>
      </c>
      <c r="X110" s="298">
        <f>'7xx-DBT'!W11</f>
        <v>0</v>
      </c>
      <c r="Y110" s="298">
        <f t="shared" si="34"/>
        <v>0</v>
      </c>
      <c r="Z110" s="34"/>
      <c r="AE110" s="6" t="s">
        <v>135</v>
      </c>
    </row>
    <row r="111" spans="1:31" ht="20.100000000000001" customHeight="1" x14ac:dyDescent="0.25">
      <c r="A111" s="27">
        <v>1</v>
      </c>
      <c r="B111" s="28">
        <v>5</v>
      </c>
      <c r="C111" s="28">
        <v>710</v>
      </c>
      <c r="D111" s="29">
        <v>14</v>
      </c>
      <c r="E111" s="30"/>
      <c r="F111" s="6" t="s">
        <v>91</v>
      </c>
      <c r="G111" s="31">
        <v>710</v>
      </c>
      <c r="H111" s="6" t="s">
        <v>15</v>
      </c>
      <c r="I111" s="5" t="s">
        <v>277</v>
      </c>
      <c r="J111" s="30"/>
      <c r="K111" s="33"/>
      <c r="L111" s="34"/>
      <c r="M111" s="33">
        <f>'7xx-DBT'!L12</f>
        <v>86084</v>
      </c>
      <c r="N111" s="34"/>
      <c r="O111" s="7">
        <f>'7xx-DBT'!N12</f>
        <v>0</v>
      </c>
      <c r="P111" s="33">
        <f>'7xx-DBT'!O12</f>
        <v>0</v>
      </c>
      <c r="Q111" s="34"/>
      <c r="R111" s="35">
        <f>'7xx-DBT'!Q12</f>
        <v>0</v>
      </c>
      <c r="S111" s="18"/>
      <c r="T111" s="35">
        <f>'7xx-DBT'!S12</f>
        <v>0</v>
      </c>
      <c r="U111" s="37">
        <f>R111+T111</f>
        <v>0</v>
      </c>
      <c r="V111" s="114" t="str">
        <f>IF(U111=0,"",(U111-O111)/O111)</f>
        <v/>
      </c>
      <c r="W111" s="298">
        <f>'7xx-DBT'!V12</f>
        <v>0</v>
      </c>
      <c r="X111" s="298">
        <f>'7xx-DBT'!W12</f>
        <v>0</v>
      </c>
      <c r="Y111" s="298">
        <f t="shared" si="34"/>
        <v>0</v>
      </c>
      <c r="Z111" s="34"/>
      <c r="AE111" s="6" t="s">
        <v>135</v>
      </c>
    </row>
    <row r="112" spans="1:31" ht="20.100000000000001" customHeight="1" x14ac:dyDescent="0.25">
      <c r="A112" s="27">
        <v>1</v>
      </c>
      <c r="B112" s="28">
        <v>5</v>
      </c>
      <c r="C112" s="28">
        <v>710</v>
      </c>
      <c r="D112" s="29">
        <v>15</v>
      </c>
      <c r="E112" s="30"/>
      <c r="F112" s="6" t="s">
        <v>91</v>
      </c>
      <c r="G112" s="31">
        <v>710</v>
      </c>
      <c r="H112" s="6" t="s">
        <v>15</v>
      </c>
      <c r="I112" s="32" t="s">
        <v>97</v>
      </c>
      <c r="J112" s="30"/>
      <c r="K112" s="33"/>
      <c r="L112" s="34"/>
      <c r="M112" s="33">
        <f>'7xx-DBT'!L13</f>
        <v>127300</v>
      </c>
      <c r="N112" s="34"/>
      <c r="O112" s="7">
        <f>'7xx-DBT'!N13</f>
        <v>124300</v>
      </c>
      <c r="P112" s="33">
        <f>'7xx-DBT'!O13</f>
        <v>12150</v>
      </c>
      <c r="Q112" s="34"/>
      <c r="R112" s="35">
        <f>'7xx-DBT'!Q13</f>
        <v>124300</v>
      </c>
      <c r="S112" s="18"/>
      <c r="T112" s="35">
        <f>'7xx-DBT'!S13</f>
        <v>-3000</v>
      </c>
      <c r="U112" s="37">
        <f>R112+T112</f>
        <v>121300</v>
      </c>
      <c r="V112" s="114">
        <f>IF(U112=0,"",(U112-O112)/O112)</f>
        <v>-2.413515687851971E-2</v>
      </c>
      <c r="W112" s="298">
        <f>'7xx-DBT'!V13</f>
        <v>0</v>
      </c>
      <c r="X112" s="298">
        <f>'7xx-DBT'!W13</f>
        <v>0</v>
      </c>
      <c r="Y112" s="298">
        <f t="shared" si="34"/>
        <v>0</v>
      </c>
      <c r="Z112" s="34"/>
      <c r="AE112" s="6" t="s">
        <v>135</v>
      </c>
    </row>
    <row r="113" spans="1:31" ht="20.100000000000001" customHeight="1" x14ac:dyDescent="0.25">
      <c r="A113" s="27">
        <v>1</v>
      </c>
      <c r="B113" s="28">
        <v>5</v>
      </c>
      <c r="C113" s="28">
        <v>710</v>
      </c>
      <c r="D113" s="29">
        <v>18</v>
      </c>
      <c r="E113" s="30"/>
      <c r="F113" s="6" t="s">
        <v>91</v>
      </c>
      <c r="G113" s="31">
        <f>C113</f>
        <v>710</v>
      </c>
      <c r="H113" s="6" t="s">
        <v>15</v>
      </c>
      <c r="I113" s="32" t="s">
        <v>280</v>
      </c>
      <c r="J113" s="30"/>
      <c r="K113" s="33">
        <f>'7xx-DBT'!J15</f>
        <v>0</v>
      </c>
      <c r="L113" s="34"/>
      <c r="M113" s="33">
        <f>'7xx-DBT'!L15</f>
        <v>8120</v>
      </c>
      <c r="N113" s="34"/>
      <c r="O113" s="423">
        <v>134000</v>
      </c>
      <c r="P113" s="33">
        <f>'7xx-DBT'!O15</f>
        <v>0</v>
      </c>
      <c r="Q113" s="34"/>
      <c r="R113" s="35">
        <f>'7xx-DBT'!Q15</f>
        <v>134700</v>
      </c>
      <c r="S113" s="18"/>
      <c r="T113" s="35">
        <f>'7xx-DBT'!S15</f>
        <v>-4200</v>
      </c>
      <c r="U113" s="37">
        <f t="shared" si="32"/>
        <v>130500</v>
      </c>
      <c r="V113" s="114">
        <f t="shared" si="33"/>
        <v>-2.6119402985074626E-2</v>
      </c>
      <c r="W113" s="298">
        <f>'7xx-DBT'!V15</f>
        <v>0</v>
      </c>
      <c r="X113" s="298">
        <f>'7xx-DBT'!W15</f>
        <v>0</v>
      </c>
      <c r="Y113" s="298">
        <f t="shared" si="34"/>
        <v>0</v>
      </c>
      <c r="Z113" s="34"/>
    </row>
    <row r="114" spans="1:31" ht="20.100000000000001" customHeight="1" x14ac:dyDescent="0.25">
      <c r="A114" s="27">
        <v>1</v>
      </c>
      <c r="B114" s="28">
        <v>5</v>
      </c>
      <c r="C114" s="28">
        <v>710</v>
      </c>
      <c r="D114" s="29">
        <v>19</v>
      </c>
      <c r="E114" s="30"/>
      <c r="F114" s="6" t="s">
        <v>91</v>
      </c>
      <c r="G114" s="31">
        <f>C114</f>
        <v>710</v>
      </c>
      <c r="H114" s="6" t="s">
        <v>15</v>
      </c>
      <c r="I114" s="32" t="s">
        <v>281</v>
      </c>
      <c r="J114" s="30"/>
      <c r="K114" s="33">
        <f>'7xx-DBT'!J14</f>
        <v>0</v>
      </c>
      <c r="L114" s="34"/>
      <c r="M114" s="33">
        <f>'7xx-DBT'!L14</f>
        <v>0</v>
      </c>
      <c r="N114" s="34"/>
      <c r="O114" s="423">
        <f>'7xx-DBT'!N14</f>
        <v>32350</v>
      </c>
      <c r="P114" s="33">
        <f>'7xx-DBT'!O14</f>
        <v>0</v>
      </c>
      <c r="Q114" s="34"/>
      <c r="R114" s="35">
        <f>'7xx-DBT'!Q14</f>
        <v>32350</v>
      </c>
      <c r="S114" s="18"/>
      <c r="T114" s="35">
        <f>'7xx-DBT'!S14</f>
        <v>-8350</v>
      </c>
      <c r="U114" s="37">
        <f t="shared" si="32"/>
        <v>24000</v>
      </c>
      <c r="V114" s="114">
        <f t="shared" si="33"/>
        <v>-0.25811437403400311</v>
      </c>
      <c r="W114" s="298">
        <f>'7xx-DBT'!V14</f>
        <v>0</v>
      </c>
      <c r="X114" s="298"/>
      <c r="Y114" s="420"/>
      <c r="Z114" s="34"/>
      <c r="AA114" s="430"/>
      <c r="AB114" s="430"/>
      <c r="AC114" s="430"/>
    </row>
    <row r="115" spans="1:31" ht="20.100000000000001" customHeight="1" x14ac:dyDescent="0.25">
      <c r="A115" s="27">
        <v>1</v>
      </c>
      <c r="B115" s="28">
        <v>5</v>
      </c>
      <c r="C115" s="28">
        <v>752</v>
      </c>
      <c r="D115" s="29">
        <v>0</v>
      </c>
      <c r="E115" s="30"/>
      <c r="F115" s="6" t="s">
        <v>91</v>
      </c>
      <c r="G115" s="31">
        <f>C115</f>
        <v>752</v>
      </c>
      <c r="H115" s="6" t="s">
        <v>15</v>
      </c>
      <c r="I115" s="32" t="s">
        <v>96</v>
      </c>
      <c r="J115" s="30"/>
      <c r="K115" s="33">
        <f>'7xx-DBT'!J16</f>
        <v>0</v>
      </c>
      <c r="L115" s="34"/>
      <c r="M115" s="33">
        <f>'7xx-DBT'!L16</f>
        <v>6386.72</v>
      </c>
      <c r="N115" s="34"/>
      <c r="O115" s="7">
        <f>'7xx-DBT'!N16</f>
        <v>26300</v>
      </c>
      <c r="P115" s="33">
        <f>'7xx-DBT'!O16</f>
        <v>1288.52</v>
      </c>
      <c r="Q115" s="34"/>
      <c r="R115" s="35">
        <f>'7xx-DBT'!Q16</f>
        <v>26300</v>
      </c>
      <c r="S115" s="18"/>
      <c r="T115" s="35">
        <f>'7xx-DBT'!S16</f>
        <v>-1300</v>
      </c>
      <c r="U115" s="37">
        <f t="shared" si="32"/>
        <v>25000</v>
      </c>
      <c r="V115" s="114">
        <f t="shared" si="33"/>
        <v>-4.9429657794676805E-2</v>
      </c>
      <c r="W115" s="298">
        <f>'7xx-DBT'!V16</f>
        <v>0</v>
      </c>
      <c r="X115" s="298">
        <f>'7xx-DBT'!W16</f>
        <v>0</v>
      </c>
      <c r="Y115" s="420"/>
      <c r="Z115" s="34"/>
      <c r="AA115" s="320"/>
    </row>
    <row r="116" spans="1:31" ht="20.100000000000001" customHeight="1" thickBot="1" x14ac:dyDescent="0.3">
      <c r="E116" s="30"/>
      <c r="I116" s="66" t="str">
        <f>A106</f>
        <v xml:space="preserve">DEBT SERVICE:  </v>
      </c>
      <c r="J116" s="111"/>
      <c r="K116" s="65">
        <f>SUM(K107:K115)</f>
        <v>0</v>
      </c>
      <c r="L116" s="34"/>
      <c r="M116" s="65">
        <f>SUM(M107:M115)</f>
        <v>399785.26</v>
      </c>
      <c r="N116" s="34"/>
      <c r="O116" s="65">
        <f>SUM(O107:O115)</f>
        <v>486425</v>
      </c>
      <c r="P116" s="65">
        <f>SUM(P107:P115)</f>
        <v>130038.52</v>
      </c>
      <c r="Q116" s="34"/>
      <c r="R116" s="42">
        <f>SUM(R107:R115)</f>
        <v>487125</v>
      </c>
      <c r="S116" s="112"/>
      <c r="T116" s="42">
        <f>SUM(T107:T115)</f>
        <v>-34425</v>
      </c>
      <c r="U116" s="42">
        <f>SUM(U107:U115)</f>
        <v>452700</v>
      </c>
      <c r="V116" s="113">
        <f t="shared" si="33"/>
        <v>-6.9332373952819035E-2</v>
      </c>
      <c r="W116" s="299">
        <f>SUM(W107:W115)</f>
        <v>0</v>
      </c>
      <c r="X116" s="299">
        <f>SUM(X107:X115)</f>
        <v>0</v>
      </c>
      <c r="Y116" s="299">
        <f>SUM(Y107:Y115)</f>
        <v>0</v>
      </c>
      <c r="Z116" s="34"/>
    </row>
    <row r="117" spans="1:31" ht="20.100000000000001" customHeight="1" x14ac:dyDescent="0.25">
      <c r="L117" s="34"/>
      <c r="N117" s="34"/>
      <c r="Q117" s="34"/>
      <c r="W117" s="295"/>
      <c r="X117" s="293"/>
      <c r="Y117" s="293"/>
      <c r="Z117" s="34"/>
    </row>
    <row r="118" spans="1:31" s="20" customFormat="1" ht="20.100000000000001" customHeight="1" x14ac:dyDescent="0.25">
      <c r="A118" s="60" t="s">
        <v>256</v>
      </c>
      <c r="B118" s="25"/>
      <c r="C118" s="25"/>
      <c r="D118" s="26"/>
      <c r="E118" s="14"/>
      <c r="J118" s="14"/>
      <c r="K118" s="110"/>
      <c r="L118" s="109"/>
      <c r="M118" s="110"/>
      <c r="N118" s="109"/>
      <c r="O118" s="18"/>
      <c r="P118" s="18"/>
      <c r="Q118" s="109"/>
      <c r="R118" s="17"/>
      <c r="S118" s="18"/>
      <c r="T118" s="17"/>
      <c r="U118" s="17"/>
      <c r="V118" s="18"/>
      <c r="W118" s="296"/>
      <c r="X118" s="294"/>
      <c r="Y118" s="294"/>
      <c r="Z118" s="109"/>
    </row>
    <row r="119" spans="1:31" ht="20.100000000000001" customHeight="1" x14ac:dyDescent="0.25">
      <c r="A119" s="27">
        <v>1</v>
      </c>
      <c r="B119" s="28">
        <v>5</v>
      </c>
      <c r="C119" s="28">
        <v>820</v>
      </c>
      <c r="D119" s="29">
        <v>640</v>
      </c>
      <c r="E119" s="30"/>
      <c r="F119" s="6" t="s">
        <v>100</v>
      </c>
      <c r="G119" s="31">
        <v>820</v>
      </c>
      <c r="H119" s="6" t="s">
        <v>15</v>
      </c>
      <c r="I119" s="32" t="s">
        <v>101</v>
      </c>
      <c r="J119" s="30"/>
      <c r="K119" s="33">
        <v>1050</v>
      </c>
      <c r="L119" s="34"/>
      <c r="M119" s="33">
        <f>'820-ASM'!L8</f>
        <v>990</v>
      </c>
      <c r="N119" s="34"/>
      <c r="O119" s="7">
        <f>'820-ASM'!N8</f>
        <v>1086</v>
      </c>
      <c r="P119" s="33">
        <f>'820-ASM'!O8</f>
        <v>355</v>
      </c>
      <c r="Q119" s="34"/>
      <c r="R119" s="35">
        <f>'820-ASM'!Q8</f>
        <v>1086</v>
      </c>
      <c r="S119" s="18"/>
      <c r="T119" s="35">
        <f>'820-ASM'!S8</f>
        <v>19</v>
      </c>
      <c r="U119" s="37">
        <f>R119+T119</f>
        <v>1105</v>
      </c>
      <c r="V119" s="114">
        <f>IF(U119=0,"",(U119-O119)/O119)</f>
        <v>1.7495395948434623E-2</v>
      </c>
      <c r="W119" s="298">
        <f>'820-ASM'!V8</f>
        <v>0</v>
      </c>
      <c r="X119" s="298">
        <f>'820-ASM'!W8</f>
        <v>0</v>
      </c>
      <c r="Y119" s="298">
        <f>X119</f>
        <v>0</v>
      </c>
      <c r="Z119" s="34"/>
      <c r="AE119" s="6" t="s">
        <v>118</v>
      </c>
    </row>
    <row r="120" spans="1:31" ht="20.100000000000001" customHeight="1" x14ac:dyDescent="0.25">
      <c r="A120" s="27">
        <v>1</v>
      </c>
      <c r="B120" s="28">
        <v>5</v>
      </c>
      <c r="C120" s="28">
        <v>820</v>
      </c>
      <c r="D120" s="29">
        <v>647</v>
      </c>
      <c r="E120" s="30"/>
      <c r="F120" s="6" t="s">
        <v>100</v>
      </c>
      <c r="G120" s="31">
        <v>820</v>
      </c>
      <c r="H120" s="6" t="s">
        <v>15</v>
      </c>
      <c r="I120" s="61" t="s">
        <v>102</v>
      </c>
      <c r="J120" s="30"/>
      <c r="K120" s="33">
        <v>960</v>
      </c>
      <c r="L120" s="34"/>
      <c r="M120" s="33">
        <f>'820-ASM'!L9</f>
        <v>2354</v>
      </c>
      <c r="N120" s="34"/>
      <c r="O120" s="7">
        <f>'820-ASM'!N9</f>
        <v>2080</v>
      </c>
      <c r="P120" s="33">
        <f>'820-ASM'!O9</f>
        <v>848</v>
      </c>
      <c r="Q120" s="34"/>
      <c r="R120" s="35">
        <f>'820-ASM'!Q9</f>
        <v>2080</v>
      </c>
      <c r="S120" s="18"/>
      <c r="T120" s="35">
        <f>'820-ASM'!S9</f>
        <v>640</v>
      </c>
      <c r="U120" s="37">
        <f>R120+T120</f>
        <v>2720</v>
      </c>
      <c r="V120" s="114">
        <f>IF(U120=0,"",(U120-O120)/O120)</f>
        <v>0.30769230769230771</v>
      </c>
      <c r="W120" s="298">
        <f>'820-ASM'!V9</f>
        <v>0</v>
      </c>
      <c r="X120" s="298">
        <f>'820-ASM'!W9</f>
        <v>0</v>
      </c>
      <c r="Y120" s="298">
        <f t="shared" ref="Y120:Y122" si="35">X120</f>
        <v>0</v>
      </c>
      <c r="Z120" s="34"/>
      <c r="AE120" s="6" t="s">
        <v>118</v>
      </c>
    </row>
    <row r="121" spans="1:31" ht="20.100000000000001" customHeight="1" x14ac:dyDescent="0.25">
      <c r="A121" s="27">
        <v>1</v>
      </c>
      <c r="B121" s="28">
        <v>5</v>
      </c>
      <c r="C121" s="28">
        <v>820</v>
      </c>
      <c r="D121" s="29">
        <v>661</v>
      </c>
      <c r="E121" s="30"/>
      <c r="F121" s="6" t="s">
        <v>100</v>
      </c>
      <c r="G121" s="31">
        <v>820</v>
      </c>
      <c r="H121" s="6" t="s">
        <v>15</v>
      </c>
      <c r="I121" s="32" t="s">
        <v>103</v>
      </c>
      <c r="J121" s="30"/>
      <c r="K121" s="33">
        <v>19849</v>
      </c>
      <c r="L121" s="34"/>
      <c r="M121" s="33">
        <f>'820-ASM'!L10</f>
        <v>20703</v>
      </c>
      <c r="N121" s="34"/>
      <c r="O121" s="7">
        <f>'820-ASM'!N10</f>
        <v>22763</v>
      </c>
      <c r="P121" s="33">
        <f>'820-ASM'!O10</f>
        <v>7560</v>
      </c>
      <c r="Q121" s="34"/>
      <c r="R121" s="35">
        <f>'820-ASM'!Q10</f>
        <v>22763</v>
      </c>
      <c r="S121" s="18"/>
      <c r="T121" s="35">
        <f>'820-ASM'!S10</f>
        <v>-899</v>
      </c>
      <c r="U121" s="37">
        <f>R121+T121</f>
        <v>21864</v>
      </c>
      <c r="V121" s="114">
        <f>IF(U121=0,"",(U121-O121)/O121)</f>
        <v>-3.9493915564732238E-2</v>
      </c>
      <c r="W121" s="298">
        <f>'820-ASM'!V10</f>
        <v>0</v>
      </c>
      <c r="X121" s="298">
        <f>'820-ASM'!W10</f>
        <v>0</v>
      </c>
      <c r="Y121" s="298">
        <f t="shared" si="35"/>
        <v>0</v>
      </c>
      <c r="Z121" s="34"/>
      <c r="AE121" s="6" t="s">
        <v>118</v>
      </c>
    </row>
    <row r="122" spans="1:31" ht="20.100000000000001" customHeight="1" x14ac:dyDescent="0.25">
      <c r="A122" s="27">
        <v>1</v>
      </c>
      <c r="B122" s="28">
        <v>5</v>
      </c>
      <c r="C122" s="28">
        <v>820</v>
      </c>
      <c r="D122" s="29">
        <v>663</v>
      </c>
      <c r="E122" s="30"/>
      <c r="F122" s="6" t="s">
        <v>100</v>
      </c>
      <c r="G122" s="31">
        <v>820</v>
      </c>
      <c r="H122" s="6" t="s">
        <v>15</v>
      </c>
      <c r="I122" s="6" t="s">
        <v>104</v>
      </c>
      <c r="J122" s="30"/>
      <c r="K122" s="33">
        <v>2677</v>
      </c>
      <c r="L122" s="34"/>
      <c r="M122" s="33">
        <f>'820-ASM'!L11</f>
        <v>560</v>
      </c>
      <c r="N122" s="34"/>
      <c r="O122" s="7">
        <f>'820-ASM'!N11</f>
        <v>993</v>
      </c>
      <c r="P122" s="33">
        <f>'820-ASM'!O11</f>
        <v>297</v>
      </c>
      <c r="Q122" s="34"/>
      <c r="R122" s="35">
        <f>'820-ASM'!Q11</f>
        <v>993</v>
      </c>
      <c r="S122" s="18"/>
      <c r="T122" s="35">
        <f>'820-ASM'!S11</f>
        <v>725</v>
      </c>
      <c r="U122" s="37">
        <f>R122+T122</f>
        <v>1718</v>
      </c>
      <c r="V122" s="114">
        <f>IF(U122=0,"",(U122-O122)/O122)</f>
        <v>0.73011077542799596</v>
      </c>
      <c r="W122" s="298">
        <f>'820-ASM'!V11</f>
        <v>0</v>
      </c>
      <c r="X122" s="298">
        <f>'820-ASM'!W11</f>
        <v>0</v>
      </c>
      <c r="Y122" s="298">
        <f t="shared" si="35"/>
        <v>0</v>
      </c>
      <c r="Z122" s="34"/>
      <c r="AE122" s="6" t="s">
        <v>118</v>
      </c>
    </row>
    <row r="123" spans="1:31" ht="20.100000000000001" customHeight="1" thickBot="1" x14ac:dyDescent="0.3">
      <c r="E123" s="30"/>
      <c r="I123" s="66" t="s">
        <v>256</v>
      </c>
      <c r="J123" s="111"/>
      <c r="K123" s="65">
        <f>SUM(K119:K122)</f>
        <v>24536</v>
      </c>
      <c r="L123" s="34"/>
      <c r="M123" s="65">
        <f>SUM(M119:M122)</f>
        <v>24607</v>
      </c>
      <c r="N123" s="34"/>
      <c r="O123" s="65">
        <f>SUM(O119:O122)</f>
        <v>26922</v>
      </c>
      <c r="P123" s="65">
        <f>SUM(P119:P122)</f>
        <v>9060</v>
      </c>
      <c r="Q123" s="34"/>
      <c r="R123" s="65">
        <f>SUM(R119:R122)</f>
        <v>26922</v>
      </c>
      <c r="S123" s="112"/>
      <c r="T123" s="42">
        <v>0</v>
      </c>
      <c r="U123" s="65">
        <f>SUM(U119:U122)</f>
        <v>27407</v>
      </c>
      <c r="V123" s="113" t="e">
        <v>#DIV/0!</v>
      </c>
      <c r="W123" s="299">
        <f>SUM(W119:W122)</f>
        <v>0</v>
      </c>
      <c r="X123" s="299">
        <f>SUM(X119:X122)</f>
        <v>0</v>
      </c>
      <c r="Y123" s="299">
        <f>SUM(Y119:Y122)</f>
        <v>0</v>
      </c>
      <c r="Z123" s="34"/>
    </row>
    <row r="124" spans="1:31" ht="20.100000000000001" customHeight="1" x14ac:dyDescent="0.25">
      <c r="L124" s="34"/>
      <c r="N124" s="34"/>
      <c r="Q124" s="34"/>
      <c r="W124" s="295"/>
      <c r="X124" s="293"/>
      <c r="Y124" s="293"/>
      <c r="Z124" s="34"/>
    </row>
    <row r="125" spans="1:31" s="20" customFormat="1" ht="20.100000000000001" customHeight="1" x14ac:dyDescent="0.25">
      <c r="A125" s="60" t="s">
        <v>196</v>
      </c>
      <c r="B125" s="25"/>
      <c r="C125" s="25"/>
      <c r="D125" s="26"/>
      <c r="E125" s="14"/>
      <c r="J125" s="14"/>
      <c r="K125" s="110"/>
      <c r="L125" s="109"/>
      <c r="M125" s="110"/>
      <c r="N125" s="109"/>
      <c r="O125" s="18"/>
      <c r="P125" s="18"/>
      <c r="Q125" s="109"/>
      <c r="R125" s="17"/>
      <c r="S125" s="18"/>
      <c r="T125" s="17"/>
      <c r="U125" s="17"/>
      <c r="V125" s="18"/>
      <c r="W125" s="296"/>
      <c r="X125" s="294"/>
      <c r="Y125" s="294"/>
      <c r="Z125" s="109"/>
    </row>
    <row r="126" spans="1:31" ht="20.100000000000001" customHeight="1" x14ac:dyDescent="0.25">
      <c r="A126" s="27">
        <v>1</v>
      </c>
      <c r="B126" s="28">
        <v>5</v>
      </c>
      <c r="C126" s="28">
        <v>911</v>
      </c>
      <c r="D126" s="29">
        <v>1</v>
      </c>
      <c r="E126" s="30"/>
      <c r="G126" s="31">
        <f>C126</f>
        <v>911</v>
      </c>
      <c r="H126" s="32" t="s">
        <v>15</v>
      </c>
      <c r="I126" s="32" t="s">
        <v>107</v>
      </c>
      <c r="J126" s="30"/>
      <c r="K126" s="33">
        <f>'9xx-EMP'!J8</f>
        <v>0</v>
      </c>
      <c r="L126" s="34"/>
      <c r="M126" s="33">
        <f>'9xx-EMP'!L8</f>
        <v>227338</v>
      </c>
      <c r="N126" s="34"/>
      <c r="O126" s="7">
        <f>'9xx-EMP'!N8</f>
        <v>230637</v>
      </c>
      <c r="P126" s="33">
        <f>'9xx-EMP'!O8</f>
        <v>230637</v>
      </c>
      <c r="Q126" s="34"/>
      <c r="R126" s="35">
        <f>'9xx-EMP'!Q8</f>
        <v>230637</v>
      </c>
      <c r="S126" s="18"/>
      <c r="T126" s="35">
        <f>'9xx-EMP'!S8</f>
        <v>27940</v>
      </c>
      <c r="U126" s="37">
        <f>R126+T126</f>
        <v>258577</v>
      </c>
      <c r="V126" s="114">
        <f>IF(U126=0,"",(U126-O126)/O126)</f>
        <v>0.12114274812801068</v>
      </c>
      <c r="W126" s="298">
        <f>'9xx-EMP'!V8</f>
        <v>0</v>
      </c>
      <c r="X126" s="298">
        <f>'9xx-EMP'!W8</f>
        <v>0</v>
      </c>
      <c r="Y126" s="298">
        <f>X126</f>
        <v>0</v>
      </c>
      <c r="Z126" s="34"/>
      <c r="AE126" s="6" t="s">
        <v>135</v>
      </c>
    </row>
    <row r="127" spans="1:31" ht="20.100000000000001" customHeight="1" x14ac:dyDescent="0.25">
      <c r="A127" s="27">
        <v>1</v>
      </c>
      <c r="B127" s="28">
        <v>5</v>
      </c>
      <c r="C127" s="28">
        <v>913</v>
      </c>
      <c r="D127" s="29">
        <v>0</v>
      </c>
      <c r="E127" s="30"/>
      <c r="G127" s="31">
        <f>C127</f>
        <v>913</v>
      </c>
      <c r="H127" s="32" t="s">
        <v>15</v>
      </c>
      <c r="I127" s="61" t="s">
        <v>197</v>
      </c>
      <c r="J127" s="30"/>
      <c r="K127" s="33">
        <f>'9xx-EMP'!J9</f>
        <v>0</v>
      </c>
      <c r="L127" s="34"/>
      <c r="M127" s="33">
        <f>'9xx-EMP'!L9</f>
        <v>136839.07</v>
      </c>
      <c r="N127" s="34"/>
      <c r="O127" s="7">
        <f>'9xx-EMP'!N9</f>
        <v>140500</v>
      </c>
      <c r="P127" s="33">
        <f>'9xx-EMP'!O9</f>
        <v>129432</v>
      </c>
      <c r="Q127" s="34"/>
      <c r="R127" s="35">
        <f>'9xx-EMP'!Q9</f>
        <v>140500</v>
      </c>
      <c r="S127" s="18"/>
      <c r="T127" s="35">
        <f>'9xx-EMP'!S9</f>
        <v>0</v>
      </c>
      <c r="U127" s="37">
        <f>R127+T127</f>
        <v>140500</v>
      </c>
      <c r="V127" s="114">
        <f>IF(U127=0,"",(U127-O127)/O127)</f>
        <v>0</v>
      </c>
      <c r="W127" s="298">
        <f>'9xx-EMP'!V9</f>
        <v>0</v>
      </c>
      <c r="X127" s="298">
        <f>'9xx-EMP'!W9</f>
        <v>0</v>
      </c>
      <c r="Y127" s="298">
        <f t="shared" ref="Y127:Y130" si="36">X127</f>
        <v>0</v>
      </c>
      <c r="Z127" s="34"/>
      <c r="AE127" s="6" t="s">
        <v>135</v>
      </c>
    </row>
    <row r="128" spans="1:31" ht="20.100000000000001" customHeight="1" x14ac:dyDescent="0.25">
      <c r="A128" s="27">
        <v>1</v>
      </c>
      <c r="B128" s="28">
        <v>5</v>
      </c>
      <c r="C128" s="28">
        <v>914</v>
      </c>
      <c r="D128" s="29">
        <v>101</v>
      </c>
      <c r="E128" s="30"/>
      <c r="G128" s="31">
        <f>C128</f>
        <v>914</v>
      </c>
      <c r="H128" s="32" t="s">
        <v>15</v>
      </c>
      <c r="I128" s="32" t="s">
        <v>108</v>
      </c>
      <c r="J128" s="30"/>
      <c r="K128" s="33">
        <f>'9xx-EMP'!J10</f>
        <v>0</v>
      </c>
      <c r="L128" s="34"/>
      <c r="M128" s="33">
        <f>'9xx-EMP'!L10</f>
        <v>317731.65999999997</v>
      </c>
      <c r="N128" s="34"/>
      <c r="O128" s="7">
        <v>347786.2</v>
      </c>
      <c r="P128" s="33">
        <f>'9xx-EMP'!O10</f>
        <v>110063.44</v>
      </c>
      <c r="Q128" s="34"/>
      <c r="R128" s="319">
        <f>'9xx-EMP'!Q10</f>
        <v>360436.54</v>
      </c>
      <c r="S128" s="18"/>
      <c r="T128" s="316">
        <f>'9xx-EMP'!S10</f>
        <v>-11572.32</v>
      </c>
      <c r="U128" s="37">
        <f>R128+T128</f>
        <v>348864.22</v>
      </c>
      <c r="V128" s="114">
        <f>IF(U128=0,"",(U128-O128)/O128)</f>
        <v>3.0996629538491186E-3</v>
      </c>
      <c r="W128" s="298">
        <f>'9xx-EMP'!V10</f>
        <v>0</v>
      </c>
      <c r="X128" s="298">
        <f>'9xx-EMP'!W10</f>
        <v>0</v>
      </c>
      <c r="Y128" s="298">
        <f t="shared" si="36"/>
        <v>0</v>
      </c>
      <c r="Z128" s="34"/>
      <c r="AA128" s="424"/>
      <c r="AB128" s="424"/>
      <c r="AC128" s="424"/>
      <c r="AE128" s="6" t="s">
        <v>135</v>
      </c>
    </row>
    <row r="129" spans="1:32" ht="20.100000000000001" customHeight="1" x14ac:dyDescent="0.25">
      <c r="A129" s="27">
        <v>1</v>
      </c>
      <c r="B129" s="28">
        <v>5</v>
      </c>
      <c r="C129" s="28">
        <v>915</v>
      </c>
      <c r="D129" s="29">
        <v>1</v>
      </c>
      <c r="E129" s="30"/>
      <c r="G129" s="31">
        <f>C129</f>
        <v>915</v>
      </c>
      <c r="H129" s="32" t="s">
        <v>15</v>
      </c>
      <c r="I129" s="6" t="s">
        <v>109</v>
      </c>
      <c r="J129" s="30"/>
      <c r="K129" s="33">
        <f>'9xx-EMP'!J11</f>
        <v>0</v>
      </c>
      <c r="L129" s="34"/>
      <c r="M129" s="33">
        <f>'9xx-EMP'!L11</f>
        <v>7353.03</v>
      </c>
      <c r="N129" s="34"/>
      <c r="O129" s="7">
        <f>'9xx-EMP'!N11</f>
        <v>8900</v>
      </c>
      <c r="P129" s="33">
        <f>'9xx-EMP'!O11</f>
        <v>1963.96</v>
      </c>
      <c r="Q129" s="34"/>
      <c r="R129" s="35">
        <f>'9xx-EMP'!Q11</f>
        <v>8900</v>
      </c>
      <c r="S129" s="18"/>
      <c r="T129" s="35">
        <f>'9xx-EMP'!S11</f>
        <v>0</v>
      </c>
      <c r="U129" s="37">
        <f>R129+T129</f>
        <v>8900</v>
      </c>
      <c r="V129" s="114">
        <f>IF(U129=0,"",(U129-O129)/O129)</f>
        <v>0</v>
      </c>
      <c r="W129" s="298">
        <f>'9xx-EMP'!V11</f>
        <v>0</v>
      </c>
      <c r="X129" s="298">
        <f>'9xx-EMP'!W11</f>
        <v>0</v>
      </c>
      <c r="Y129" s="298">
        <f t="shared" si="36"/>
        <v>0</v>
      </c>
      <c r="Z129" s="34"/>
      <c r="AE129" s="6" t="s">
        <v>135</v>
      </c>
    </row>
    <row r="130" spans="1:32" ht="20.100000000000001" customHeight="1" x14ac:dyDescent="0.25">
      <c r="A130" s="27">
        <v>1</v>
      </c>
      <c r="B130" s="28">
        <v>5</v>
      </c>
      <c r="C130" s="28">
        <v>916</v>
      </c>
      <c r="D130" s="29">
        <v>0</v>
      </c>
      <c r="E130" s="30"/>
      <c r="G130" s="31">
        <f>C130</f>
        <v>916</v>
      </c>
      <c r="H130" s="32" t="s">
        <v>15</v>
      </c>
      <c r="I130" s="32" t="s">
        <v>198</v>
      </c>
      <c r="J130" s="30"/>
      <c r="K130" s="33">
        <f>'9xx-EMP'!J12</f>
        <v>0</v>
      </c>
      <c r="L130" s="34"/>
      <c r="M130" s="33">
        <f>'9xx-EMP'!L12</f>
        <v>42868.639999999999</v>
      </c>
      <c r="N130" s="34"/>
      <c r="O130" s="7">
        <f>'9xx-EMP'!N12</f>
        <v>44252.37</v>
      </c>
      <c r="P130" s="33">
        <f>'9xx-EMP'!O12</f>
        <v>13968.45</v>
      </c>
      <c r="Q130" s="34"/>
      <c r="R130" s="35">
        <f>'9xx-EMP'!Q12</f>
        <v>44252.37</v>
      </c>
      <c r="S130" s="18"/>
      <c r="T130" s="35">
        <f>'9xx-EMP'!S12</f>
        <v>885.05</v>
      </c>
      <c r="U130" s="37">
        <f>R130+T130</f>
        <v>45137.420000000006</v>
      </c>
      <c r="V130" s="114">
        <f>IF(U130=0,"",(U130-O130)/O130)</f>
        <v>2.0000058753915393E-2</v>
      </c>
      <c r="W130" s="298">
        <f>'9xx-EMP'!V12</f>
        <v>0</v>
      </c>
      <c r="X130" s="298">
        <f>'9xx-EMP'!W12</f>
        <v>0</v>
      </c>
      <c r="Y130" s="298">
        <f t="shared" si="36"/>
        <v>0</v>
      </c>
      <c r="Z130" s="34"/>
      <c r="AA130" s="424"/>
      <c r="AB130" s="424"/>
      <c r="AC130" s="424"/>
      <c r="AD130" s="424"/>
      <c r="AE130" s="424" t="s">
        <v>135</v>
      </c>
      <c r="AF130" s="424"/>
    </row>
    <row r="131" spans="1:32" ht="20.100000000000001" customHeight="1" x14ac:dyDescent="0.25">
      <c r="A131" s="27"/>
      <c r="B131" s="28"/>
      <c r="C131" s="28"/>
      <c r="D131" s="29"/>
      <c r="E131" s="30"/>
      <c r="H131" s="32"/>
      <c r="I131" s="428" t="s">
        <v>517</v>
      </c>
      <c r="J131" s="30"/>
      <c r="K131" s="33"/>
      <c r="L131" s="34"/>
      <c r="M131" s="33">
        <f>45000-781.02</f>
        <v>44218.98</v>
      </c>
      <c r="N131" s="34"/>
      <c r="O131" s="7">
        <v>8000</v>
      </c>
      <c r="P131" s="33"/>
      <c r="Q131" s="34"/>
      <c r="R131" s="35"/>
      <c r="S131" s="18"/>
      <c r="T131" s="35"/>
      <c r="U131" s="291"/>
      <c r="V131" s="114"/>
      <c r="W131" s="298">
        <v>0</v>
      </c>
      <c r="X131" s="298"/>
      <c r="Y131" s="420"/>
      <c r="Z131" s="34"/>
      <c r="AA131" s="320"/>
    </row>
    <row r="132" spans="1:32" ht="20.100000000000001" customHeight="1" thickBot="1" x14ac:dyDescent="0.3">
      <c r="E132" s="30"/>
      <c r="I132" s="66" t="str">
        <f>A125</f>
        <v xml:space="preserve">MISCELLANEOUS:  </v>
      </c>
      <c r="J132" s="111"/>
      <c r="K132" s="65">
        <f>SUM(K126:K131)</f>
        <v>0</v>
      </c>
      <c r="L132" s="34"/>
      <c r="M132" s="65">
        <f>SUM(M126:M131)</f>
        <v>776349.38</v>
      </c>
      <c r="N132" s="34"/>
      <c r="O132" s="65">
        <f>SUM(O126:O131)</f>
        <v>780075.57</v>
      </c>
      <c r="P132" s="65">
        <f>SUM(P126:P131)</f>
        <v>486064.85000000003</v>
      </c>
      <c r="Q132" s="34"/>
      <c r="R132" s="65">
        <f>SUM(R126:R131)</f>
        <v>784725.91</v>
      </c>
      <c r="S132" s="112"/>
      <c r="T132" s="65">
        <f>SUM(T126:T131)</f>
        <v>17252.73</v>
      </c>
      <c r="U132" s="65">
        <f>SUM(U126:U131)</f>
        <v>801978.64</v>
      </c>
      <c r="V132" s="297">
        <f>IF(U132=0,"",(U132-O132)/O132)</f>
        <v>2.8078138634696721E-2</v>
      </c>
      <c r="W132" s="299">
        <f>SUM(W126:W131)</f>
        <v>0</v>
      </c>
      <c r="X132" s="299">
        <f>SUM(X126:X131)</f>
        <v>0</v>
      </c>
      <c r="Y132" s="299">
        <f>SUM(Y126:Y131)</f>
        <v>0</v>
      </c>
      <c r="Z132" s="34"/>
    </row>
    <row r="133" spans="1:32" ht="20.100000000000001" customHeight="1" thickBot="1" x14ac:dyDescent="0.3">
      <c r="E133" s="30"/>
      <c r="I133" s="66"/>
      <c r="J133" s="30"/>
      <c r="L133" s="34"/>
      <c r="N133" s="34"/>
      <c r="Q133" s="34"/>
      <c r="V133" s="65"/>
      <c r="W133" s="300"/>
      <c r="X133" s="115"/>
      <c r="Y133" s="115"/>
      <c r="Z133" s="34"/>
    </row>
    <row r="134" spans="1:32" ht="20.100000000000001" customHeight="1" thickBot="1" x14ac:dyDescent="0.3">
      <c r="A134" s="135"/>
      <c r="B134" s="136"/>
      <c r="C134" s="136"/>
      <c r="D134" s="137"/>
      <c r="E134" s="138"/>
      <c r="F134" s="138"/>
      <c r="G134" s="136"/>
      <c r="H134" s="138"/>
      <c r="I134" s="139" t="s">
        <v>518</v>
      </c>
      <c r="J134" s="138"/>
      <c r="K134" s="144" t="e">
        <f>K132+K123+K116+K104+K94+K86+K73+K62+K43</f>
        <v>#REF!</v>
      </c>
      <c r="L134" s="133"/>
      <c r="M134" s="144" t="e">
        <f>M132+M123+M116+M104+M94+M86+M73+M62+M43</f>
        <v>#REF!</v>
      </c>
      <c r="N134" s="133"/>
      <c r="O134" s="144" t="e">
        <f>O132+O123+O116+O104+O94+O86+O73+O62+O43</f>
        <v>#REF!</v>
      </c>
      <c r="P134" s="144" t="e">
        <f>P132+P123+P116+P104+P94+P86+P73+P62+P43</f>
        <v>#REF!</v>
      </c>
      <c r="Q134" s="133"/>
      <c r="R134" s="144" t="e">
        <f>R132+R123+R116+R104+R94+R86+R73+R62+R43</f>
        <v>#REF!</v>
      </c>
      <c r="S134" s="144"/>
      <c r="T134" s="144" t="e">
        <f>T132+T123+T116+T104+T94+T86+T73+T62+T43</f>
        <v>#REF!</v>
      </c>
      <c r="U134" s="144" t="e">
        <f>U132+U123+U116+U104+U94+U86+U73+U62+U43</f>
        <v>#REF!</v>
      </c>
      <c r="V134" s="134" t="e">
        <f>IF(U134=0,"",(U134-O134)/O134)</f>
        <v>#REF!</v>
      </c>
      <c r="W134" s="144" t="e">
        <f>W132+W12+W116+W104+W94+W86+W73+W62+W43</f>
        <v>#REF!</v>
      </c>
      <c r="X134" s="144" t="e">
        <f>X132+X12+X116+X104+X94+X86+X73+X62+X43</f>
        <v>#REF!</v>
      </c>
      <c r="Y134" s="144" t="e">
        <f>Y132+Y116+Y104+Y94+Y86+Y73+Y62+Y43</f>
        <v>#REF!</v>
      </c>
      <c r="Z134" s="34"/>
      <c r="AA134" s="175"/>
    </row>
    <row r="135" spans="1:32" ht="20.100000000000001" customHeight="1" x14ac:dyDescent="0.25">
      <c r="I135" s="155" t="s">
        <v>276</v>
      </c>
      <c r="R135" s="6"/>
      <c r="S135" s="159"/>
      <c r="V135" s="301"/>
      <c r="W135" s="303"/>
      <c r="X135" s="292" t="e">
        <f>IF(X134=0,"",(X134-O134)/O134)</f>
        <v>#REF!</v>
      </c>
      <c r="Y135" s="304" t="e">
        <f>IF(Y134=0,"",(Y134-O134)/O134)</f>
        <v>#REF!</v>
      </c>
    </row>
    <row r="136" spans="1:32" ht="20.100000000000001" customHeight="1" thickBot="1" x14ac:dyDescent="0.3">
      <c r="I136" s="424"/>
      <c r="W136" s="665" t="s">
        <v>535</v>
      </c>
      <c r="X136" s="666"/>
      <c r="Y136" s="667"/>
    </row>
    <row r="137" spans="1:32" ht="20.100000000000001" customHeight="1" x14ac:dyDescent="0.25">
      <c r="I137" s="6" t="s">
        <v>539</v>
      </c>
    </row>
  </sheetData>
  <mergeCells count="9">
    <mergeCell ref="W136:Y136"/>
    <mergeCell ref="A66:H69"/>
    <mergeCell ref="W1:X1"/>
    <mergeCell ref="A2:D2"/>
    <mergeCell ref="A3:D3"/>
    <mergeCell ref="R3:R4"/>
    <mergeCell ref="V3:V4"/>
    <mergeCell ref="A4:D4"/>
    <mergeCell ref="U3:U4"/>
  </mergeCells>
  <printOptions horizontalCentered="1"/>
  <pageMargins left="0.15" right="0.15" top="0.5" bottom="0.75" header="0.25" footer="0.25"/>
  <pageSetup scale="70" fitToHeight="0" orientation="landscape" r:id="rId1"/>
  <headerFooter>
    <oddHeader>&amp;CTOWN OF PRINCETON ~ &amp;14 FY 2020 BUDGET WORKSHEET</oddHeader>
    <oddFooter xml:space="preserve">&amp;L&amp;D&amp;C&amp;P of &amp;N&amp;R&amp;F 
</oddFooter>
  </headerFooter>
  <rowBreaks count="3" manualBreakCount="3">
    <brk id="64" max="16383" man="1"/>
    <brk id="96" max="16383" man="1"/>
    <brk id="12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C9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R6" sqref="R6"/>
    </sheetView>
  </sheetViews>
  <sheetFormatPr defaultColWidth="9.140625" defaultRowHeight="20.100000000000001" customHeight="1" x14ac:dyDescent="0.25"/>
  <cols>
    <col min="1" max="1" width="2.7109375" style="506" customWidth="1"/>
    <col min="2" max="2" width="5.85546875" style="88" customWidth="1"/>
    <col min="3" max="3" width="6.85546875" style="88" customWidth="1"/>
    <col min="4" max="4" width="9.7109375" style="107" customWidth="1"/>
    <col min="5" max="5" width="1.7109375" style="68" customWidth="1"/>
    <col min="6" max="6" width="8.42578125" style="68" bestFit="1" customWidth="1"/>
    <col min="7" max="7" width="4.7109375" style="88" customWidth="1"/>
    <col min="8" max="8" width="1.28515625" style="68" customWidth="1"/>
    <col min="9" max="9" width="80.28515625" style="68" customWidth="1"/>
    <col min="10" max="10" width="1.28515625" style="69" customWidth="1"/>
    <col min="11" max="11" width="0.85546875" style="70" customWidth="1"/>
    <col min="12" max="12" width="10.7109375" style="69" customWidth="1"/>
    <col min="13" max="13" width="0.85546875" style="70" customWidth="1"/>
    <col min="14" max="14" width="10.7109375" style="69" customWidth="1"/>
    <col min="15" max="15" width="13" style="69" customWidth="1"/>
    <col min="16" max="16" width="0.85546875" style="70" customWidth="1"/>
    <col min="17" max="17" width="10.7109375" style="72" customWidth="1"/>
    <col min="18" max="18" width="1.7109375" style="69" customWidth="1"/>
    <col min="19" max="19" width="10.7109375" style="72" customWidth="1"/>
    <col min="20" max="20" width="12.42578125" style="69" customWidth="1"/>
    <col min="21" max="22" width="10.7109375" style="72" customWidth="1"/>
    <col min="23" max="23" width="10.7109375" style="71" customWidth="1"/>
    <col min="24" max="24" width="9.140625" style="68"/>
    <col min="25" max="25" width="11.5703125" style="68" bestFit="1" customWidth="1"/>
    <col min="26" max="26" width="12.140625" style="163" bestFit="1" customWidth="1"/>
    <col min="27" max="27" width="12.140625" style="163" customWidth="1"/>
    <col min="28" max="28" width="11" style="68" bestFit="1" customWidth="1"/>
    <col min="29" max="16384" width="9.140625" style="68"/>
  </cols>
  <sheetData>
    <row r="1" spans="1:27" ht="20.100000000000001" customHeight="1" x14ac:dyDescent="0.25">
      <c r="A1" s="1" t="s">
        <v>0</v>
      </c>
      <c r="B1" s="2"/>
      <c r="C1" s="2"/>
      <c r="D1" s="2"/>
      <c r="E1" s="3"/>
      <c r="F1" s="4"/>
      <c r="G1" s="5"/>
      <c r="H1" s="696" t="s">
        <v>34</v>
      </c>
      <c r="I1" s="696"/>
    </row>
    <row r="2" spans="1:27" ht="20.100000000000001" customHeight="1" x14ac:dyDescent="0.25">
      <c r="A2" s="1" t="s">
        <v>1</v>
      </c>
      <c r="B2" s="2"/>
      <c r="C2" s="2"/>
      <c r="D2" s="2"/>
      <c r="E2" s="3"/>
      <c r="F2" s="4"/>
      <c r="G2" s="5"/>
      <c r="H2" s="693">
        <v>422</v>
      </c>
      <c r="I2" s="693"/>
    </row>
    <row r="3" spans="1:27" ht="12" customHeight="1" x14ac:dyDescent="0.25">
      <c r="A3" s="73"/>
      <c r="B3" s="73"/>
      <c r="C3" s="73"/>
      <c r="D3" s="73"/>
      <c r="E3" s="73"/>
      <c r="F3" s="73"/>
      <c r="G3" s="73"/>
      <c r="H3" s="73"/>
      <c r="I3" s="73"/>
      <c r="J3" s="73"/>
      <c r="K3" s="73"/>
      <c r="L3" s="73"/>
      <c r="M3" s="73"/>
      <c r="N3" s="73"/>
      <c r="O3" s="73"/>
      <c r="P3" s="73"/>
      <c r="Q3" s="11"/>
      <c r="R3" s="11"/>
      <c r="S3" s="11"/>
      <c r="T3" s="11"/>
      <c r="U3" s="11"/>
      <c r="V3" s="669" t="s">
        <v>289</v>
      </c>
      <c r="W3" s="669"/>
    </row>
    <row r="4" spans="1:27" s="79" customFormat="1" ht="15.95" customHeight="1" x14ac:dyDescent="0.25">
      <c r="A4" s="725"/>
      <c r="B4" s="725"/>
      <c r="C4" s="725"/>
      <c r="D4" s="725"/>
      <c r="E4" s="67"/>
      <c r="F4" s="504"/>
      <c r="G4" s="74"/>
      <c r="I4" s="504"/>
      <c r="J4"/>
      <c r="K4" s="109"/>
      <c r="L4" s="15" t="s">
        <v>258</v>
      </c>
      <c r="M4" s="109"/>
      <c r="N4" s="502" t="s">
        <v>278</v>
      </c>
      <c r="O4" s="15" t="s">
        <v>278</v>
      </c>
      <c r="P4" s="109"/>
      <c r="Q4" s="502" t="s">
        <v>1067</v>
      </c>
      <c r="R4" s="19"/>
      <c r="S4" s="502" t="s">
        <v>1067</v>
      </c>
      <c r="T4" s="502" t="s">
        <v>1067</v>
      </c>
      <c r="U4" s="19" t="s">
        <v>1067</v>
      </c>
      <c r="V4" s="502" t="s">
        <v>1067</v>
      </c>
      <c r="W4" s="502" t="s">
        <v>1067</v>
      </c>
      <c r="Z4" s="164"/>
      <c r="AA4" s="164"/>
    </row>
    <row r="5" spans="1:27" s="79" customFormat="1" ht="15.95" customHeight="1" x14ac:dyDescent="0.25">
      <c r="A5" s="725" t="s">
        <v>5</v>
      </c>
      <c r="B5" s="725"/>
      <c r="C5" s="725"/>
      <c r="D5" s="725"/>
      <c r="E5" s="67"/>
      <c r="F5" s="504" t="s">
        <v>6</v>
      </c>
      <c r="G5" s="74" t="s">
        <v>6</v>
      </c>
      <c r="I5" s="504" t="s">
        <v>7</v>
      </c>
      <c r="J5"/>
      <c r="K5" s="109"/>
      <c r="L5" s="15" t="s">
        <v>8</v>
      </c>
      <c r="M5" s="109"/>
      <c r="N5" s="18" t="s">
        <v>9</v>
      </c>
      <c r="O5" s="15" t="s">
        <v>8</v>
      </c>
      <c r="P5" s="109"/>
      <c r="Q5" s="671" t="s">
        <v>284</v>
      </c>
      <c r="R5" s="21"/>
      <c r="S5" s="502" t="s">
        <v>10</v>
      </c>
      <c r="T5" s="673" t="s">
        <v>285</v>
      </c>
      <c r="U5" s="672" t="s">
        <v>1160</v>
      </c>
      <c r="V5" s="502" t="s">
        <v>286</v>
      </c>
      <c r="W5" s="502" t="s">
        <v>287</v>
      </c>
      <c r="Z5" s="164"/>
      <c r="AA5" s="164"/>
    </row>
    <row r="6" spans="1:27" s="79" customFormat="1" ht="15.95" customHeight="1" x14ac:dyDescent="0.25">
      <c r="A6" s="725" t="s">
        <v>11</v>
      </c>
      <c r="B6" s="725"/>
      <c r="C6" s="725"/>
      <c r="D6" s="725"/>
      <c r="E6" s="67"/>
      <c r="F6" s="504"/>
      <c r="G6" s="74" t="s">
        <v>1</v>
      </c>
      <c r="I6" s="504"/>
      <c r="J6"/>
      <c r="K6" s="109"/>
      <c r="L6" s="22">
        <v>43646</v>
      </c>
      <c r="M6" s="109"/>
      <c r="N6" s="18" t="s">
        <v>12</v>
      </c>
      <c r="O6" s="22" t="s">
        <v>1066</v>
      </c>
      <c r="P6" s="109"/>
      <c r="Q6" s="671"/>
      <c r="R6" s="21"/>
      <c r="S6" s="502" t="s">
        <v>13</v>
      </c>
      <c r="T6" s="673"/>
      <c r="U6" s="672"/>
      <c r="V6" s="502" t="s">
        <v>288</v>
      </c>
      <c r="W6" s="23" t="s">
        <v>288</v>
      </c>
      <c r="Z6" s="164"/>
      <c r="AA6" s="164"/>
    </row>
    <row r="7" spans="1:27" s="79" customFormat="1" ht="15.95" customHeight="1" x14ac:dyDescent="0.25">
      <c r="A7" s="81"/>
      <c r="B7" s="82"/>
      <c r="C7" s="82"/>
      <c r="D7" s="83"/>
      <c r="E7" s="75"/>
      <c r="J7"/>
      <c r="K7" s="109"/>
      <c r="L7" s="80"/>
      <c r="M7" s="109"/>
      <c r="N7" s="78"/>
      <c r="O7" s="80"/>
      <c r="P7" s="109"/>
      <c r="Q7" s="77"/>
      <c r="R7" s="78"/>
      <c r="S7" s="502"/>
      <c r="T7" s="18"/>
      <c r="U7" s="18"/>
      <c r="V7" s="502"/>
      <c r="W7" s="23"/>
      <c r="Z7" s="164"/>
      <c r="AA7" s="164"/>
    </row>
    <row r="8" spans="1:27" ht="15.95" customHeight="1" x14ac:dyDescent="0.25">
      <c r="A8" s="27">
        <v>1</v>
      </c>
      <c r="B8" s="28">
        <v>422</v>
      </c>
      <c r="C8" s="28">
        <v>5110</v>
      </c>
      <c r="D8" s="467">
        <v>0</v>
      </c>
      <c r="E8" s="30"/>
      <c r="F8" s="6" t="s">
        <v>35</v>
      </c>
      <c r="G8" s="31">
        <f>B8</f>
        <v>422</v>
      </c>
      <c r="H8" s="32"/>
      <c r="I8" s="61" t="s">
        <v>892</v>
      </c>
      <c r="J8"/>
      <c r="K8" s="34"/>
      <c r="L8" s="33">
        <v>331069.94</v>
      </c>
      <c r="M8" s="34"/>
      <c r="N8" s="7">
        <v>87069.6</v>
      </c>
      <c r="O8" s="33">
        <v>37536.65</v>
      </c>
      <c r="P8" s="109"/>
      <c r="Q8" s="35">
        <v>87069.6</v>
      </c>
      <c r="R8" s="36"/>
      <c r="S8" s="35">
        <v>-15669.6</v>
      </c>
      <c r="T8" s="149">
        <f>S8+Q8</f>
        <v>71400</v>
      </c>
      <c r="U8" s="150">
        <f>IF(T8=0,"",(T8-N8)/N8)</f>
        <v>-0.17996637173020211</v>
      </c>
      <c r="V8" s="35"/>
      <c r="W8" s="35"/>
      <c r="X8" s="333"/>
    </row>
    <row r="9" spans="1:27" ht="15.95" customHeight="1" x14ac:dyDescent="0.25">
      <c r="A9" s="27">
        <v>1</v>
      </c>
      <c r="B9" s="28">
        <v>422</v>
      </c>
      <c r="C9" s="28">
        <v>5118</v>
      </c>
      <c r="D9" s="467">
        <v>0</v>
      </c>
      <c r="E9" s="30"/>
      <c r="F9" s="6" t="s">
        <v>35</v>
      </c>
      <c r="G9" s="31">
        <f t="shared" ref="G9:G22" si="0">B9</f>
        <v>422</v>
      </c>
      <c r="H9" s="32"/>
      <c r="I9" s="61" t="s">
        <v>908</v>
      </c>
      <c r="J9"/>
      <c r="K9" s="34"/>
      <c r="L9" s="33"/>
      <c r="M9" s="34"/>
      <c r="N9" s="7">
        <v>299649.44</v>
      </c>
      <c r="O9" s="33">
        <v>83998.31</v>
      </c>
      <c r="P9" s="109"/>
      <c r="Q9" s="35">
        <v>299649.44</v>
      </c>
      <c r="R9" s="36"/>
      <c r="S9" s="35">
        <v>17069.599999999999</v>
      </c>
      <c r="T9" s="149">
        <f t="shared" ref="T9:T22" si="1">S9+Q9</f>
        <v>316719.03999999998</v>
      </c>
      <c r="U9" s="150">
        <f t="shared" ref="U9:U22" si="2">IF(T9=0,"",(T9-N9)/N9)</f>
        <v>5.6965232439613357E-2</v>
      </c>
      <c r="V9" s="35"/>
      <c r="W9" s="35"/>
      <c r="Y9" s="90"/>
      <c r="Z9" s="165"/>
    </row>
    <row r="10" spans="1:27" ht="15.95" customHeight="1" x14ac:dyDescent="0.25">
      <c r="A10" s="27">
        <v>1</v>
      </c>
      <c r="B10" s="28">
        <v>422</v>
      </c>
      <c r="C10" s="28">
        <v>5210</v>
      </c>
      <c r="D10" s="467">
        <v>0</v>
      </c>
      <c r="E10" s="30"/>
      <c r="F10" s="6" t="s">
        <v>35</v>
      </c>
      <c r="G10" s="31">
        <f t="shared" si="0"/>
        <v>422</v>
      </c>
      <c r="H10" s="32"/>
      <c r="I10" s="61" t="s">
        <v>922</v>
      </c>
      <c r="J10"/>
      <c r="K10" s="34"/>
      <c r="L10" s="33">
        <v>241236.93</v>
      </c>
      <c r="M10" s="34"/>
      <c r="N10" s="7">
        <v>3500</v>
      </c>
      <c r="O10" s="33">
        <v>540.04</v>
      </c>
      <c r="P10" s="109"/>
      <c r="Q10" s="35">
        <v>3500</v>
      </c>
      <c r="R10" s="36"/>
      <c r="S10" s="35"/>
      <c r="T10" s="149">
        <f t="shared" si="1"/>
        <v>3500</v>
      </c>
      <c r="U10" s="150">
        <f t="shared" si="2"/>
        <v>0</v>
      </c>
      <c r="V10" s="35"/>
      <c r="W10" s="35"/>
    </row>
    <row r="11" spans="1:27" ht="15.95" customHeight="1" x14ac:dyDescent="0.25">
      <c r="A11" s="27">
        <v>1</v>
      </c>
      <c r="B11" s="28">
        <v>422</v>
      </c>
      <c r="C11" s="28">
        <v>5215</v>
      </c>
      <c r="D11" s="467">
        <v>0</v>
      </c>
      <c r="E11" s="30"/>
      <c r="F11" s="6" t="s">
        <v>35</v>
      </c>
      <c r="G11" s="31">
        <f t="shared" si="0"/>
        <v>422</v>
      </c>
      <c r="H11" s="32"/>
      <c r="I11" s="61" t="s">
        <v>923</v>
      </c>
      <c r="J11"/>
      <c r="K11" s="34"/>
      <c r="L11" s="33"/>
      <c r="M11" s="34"/>
      <c r="N11" s="7">
        <v>7500</v>
      </c>
      <c r="O11" s="33">
        <v>0</v>
      </c>
      <c r="P11" s="109"/>
      <c r="Q11" s="474">
        <v>7500</v>
      </c>
      <c r="R11" s="473"/>
      <c r="S11" s="35"/>
      <c r="T11" s="149">
        <f t="shared" si="1"/>
        <v>7500</v>
      </c>
      <c r="U11" s="150">
        <f t="shared" si="2"/>
        <v>0</v>
      </c>
      <c r="V11" s="35"/>
      <c r="W11" s="35"/>
    </row>
    <row r="12" spans="1:27" ht="15.95" customHeight="1" x14ac:dyDescent="0.25">
      <c r="A12" s="27">
        <v>1</v>
      </c>
      <c r="B12" s="28">
        <v>422</v>
      </c>
      <c r="C12" s="28">
        <v>5244</v>
      </c>
      <c r="D12" s="467">
        <v>0</v>
      </c>
      <c r="E12" s="30"/>
      <c r="F12" s="6" t="s">
        <v>35</v>
      </c>
      <c r="G12" s="31">
        <f t="shared" si="0"/>
        <v>422</v>
      </c>
      <c r="H12" s="32"/>
      <c r="I12" s="61" t="s">
        <v>906</v>
      </c>
      <c r="J12"/>
      <c r="K12" s="34"/>
      <c r="L12" s="33"/>
      <c r="M12" s="34"/>
      <c r="N12" s="7">
        <v>40000</v>
      </c>
      <c r="O12" s="33">
        <v>10924.27</v>
      </c>
      <c r="P12" s="109"/>
      <c r="Q12" s="474">
        <v>40000</v>
      </c>
      <c r="R12" s="473"/>
      <c r="S12" s="35"/>
      <c r="T12" s="149">
        <f t="shared" si="1"/>
        <v>40000</v>
      </c>
      <c r="U12" s="150">
        <f t="shared" si="2"/>
        <v>0</v>
      </c>
      <c r="V12" s="35"/>
      <c r="W12" s="35"/>
    </row>
    <row r="13" spans="1:27" ht="15.95" customHeight="1" x14ac:dyDescent="0.25">
      <c r="A13" s="27">
        <v>1</v>
      </c>
      <c r="B13" s="28">
        <v>422</v>
      </c>
      <c r="C13" s="28">
        <v>5300</v>
      </c>
      <c r="D13" s="467">
        <v>0</v>
      </c>
      <c r="E13" s="30"/>
      <c r="F13" s="6" t="s">
        <v>35</v>
      </c>
      <c r="G13" s="31">
        <f t="shared" si="0"/>
        <v>422</v>
      </c>
      <c r="H13" s="32"/>
      <c r="I13" s="61" t="s">
        <v>900</v>
      </c>
      <c r="J13"/>
      <c r="K13" s="34"/>
      <c r="L13" s="33"/>
      <c r="M13" s="34"/>
      <c r="N13" s="7">
        <v>37520</v>
      </c>
      <c r="O13" s="33">
        <v>7402.45</v>
      </c>
      <c r="P13" s="109"/>
      <c r="Q13" s="474">
        <v>37520</v>
      </c>
      <c r="R13" s="473"/>
      <c r="S13" s="35"/>
      <c r="T13" s="149">
        <f t="shared" si="1"/>
        <v>37520</v>
      </c>
      <c r="U13" s="150">
        <f t="shared" si="2"/>
        <v>0</v>
      </c>
      <c r="V13" s="35"/>
      <c r="W13" s="35"/>
    </row>
    <row r="14" spans="1:27" ht="15.95" customHeight="1" x14ac:dyDescent="0.25">
      <c r="A14" s="27">
        <v>1</v>
      </c>
      <c r="B14" s="28">
        <v>422</v>
      </c>
      <c r="C14" s="28">
        <v>5340</v>
      </c>
      <c r="D14" s="467">
        <v>0</v>
      </c>
      <c r="E14" s="30"/>
      <c r="F14" s="6" t="s">
        <v>35</v>
      </c>
      <c r="G14" s="31">
        <f t="shared" si="0"/>
        <v>422</v>
      </c>
      <c r="H14" s="32"/>
      <c r="I14" s="61" t="s">
        <v>894</v>
      </c>
      <c r="J14"/>
      <c r="K14" s="34"/>
      <c r="L14" s="33"/>
      <c r="M14" s="34"/>
      <c r="N14" s="7">
        <v>3100</v>
      </c>
      <c r="O14" s="33">
        <v>562.03</v>
      </c>
      <c r="P14" s="109"/>
      <c r="Q14" s="474">
        <v>3100</v>
      </c>
      <c r="R14" s="473"/>
      <c r="S14" s="35"/>
      <c r="T14" s="149">
        <f t="shared" si="1"/>
        <v>3100</v>
      </c>
      <c r="U14" s="150">
        <f t="shared" si="2"/>
        <v>0</v>
      </c>
      <c r="V14" s="35"/>
      <c r="W14" s="35"/>
    </row>
    <row r="15" spans="1:27" ht="15.95" customHeight="1" x14ac:dyDescent="0.25">
      <c r="A15" s="27">
        <v>1</v>
      </c>
      <c r="B15" s="28">
        <v>422</v>
      </c>
      <c r="C15" s="28">
        <v>5420</v>
      </c>
      <c r="D15" s="467">
        <v>0</v>
      </c>
      <c r="E15" s="30"/>
      <c r="F15" s="6" t="s">
        <v>35</v>
      </c>
      <c r="G15" s="31">
        <f t="shared" si="0"/>
        <v>422</v>
      </c>
      <c r="H15" s="32"/>
      <c r="I15" s="61" t="s">
        <v>897</v>
      </c>
      <c r="J15"/>
      <c r="K15" s="34"/>
      <c r="L15" s="33"/>
      <c r="M15" s="34"/>
      <c r="N15" s="7">
        <v>3600</v>
      </c>
      <c r="O15" s="33">
        <v>0</v>
      </c>
      <c r="P15" s="109"/>
      <c r="Q15" s="474">
        <v>3600</v>
      </c>
      <c r="R15" s="473"/>
      <c r="S15" s="35"/>
      <c r="T15" s="149">
        <f t="shared" si="1"/>
        <v>3600</v>
      </c>
      <c r="U15" s="150">
        <f t="shared" si="2"/>
        <v>0</v>
      </c>
      <c r="V15" s="35"/>
      <c r="W15" s="35"/>
    </row>
    <row r="16" spans="1:27" ht="15.95" customHeight="1" x14ac:dyDescent="0.25">
      <c r="A16" s="27">
        <v>1</v>
      </c>
      <c r="B16" s="28">
        <v>422</v>
      </c>
      <c r="C16" s="28">
        <v>5480</v>
      </c>
      <c r="D16" s="467">
        <v>0</v>
      </c>
      <c r="E16" s="30"/>
      <c r="F16" s="6" t="s">
        <v>35</v>
      </c>
      <c r="G16" s="31">
        <f t="shared" si="0"/>
        <v>422</v>
      </c>
      <c r="H16" s="32"/>
      <c r="I16" s="61" t="s">
        <v>932</v>
      </c>
      <c r="J16"/>
      <c r="K16" s="34"/>
      <c r="L16" s="33"/>
      <c r="M16" s="34"/>
      <c r="N16" s="7">
        <v>40000</v>
      </c>
      <c r="O16" s="33">
        <v>6047.65</v>
      </c>
      <c r="P16" s="109"/>
      <c r="Q16" s="474">
        <v>40000</v>
      </c>
      <c r="R16" s="473"/>
      <c r="S16" s="35">
        <v>-2575</v>
      </c>
      <c r="T16" s="149">
        <f t="shared" si="1"/>
        <v>37425</v>
      </c>
      <c r="U16" s="150">
        <f t="shared" si="2"/>
        <v>-6.4375000000000002E-2</v>
      </c>
      <c r="V16" s="35"/>
      <c r="W16" s="35"/>
    </row>
    <row r="17" spans="1:27" ht="15.95" customHeight="1" x14ac:dyDescent="0.25">
      <c r="A17" s="27">
        <v>1</v>
      </c>
      <c r="B17" s="28">
        <v>422</v>
      </c>
      <c r="C17" s="28">
        <v>5530</v>
      </c>
      <c r="D17" s="467">
        <v>0</v>
      </c>
      <c r="E17" s="30"/>
      <c r="F17" s="6" t="s">
        <v>35</v>
      </c>
      <c r="G17" s="31">
        <f t="shared" si="0"/>
        <v>422</v>
      </c>
      <c r="H17" s="32"/>
      <c r="I17" s="61" t="s">
        <v>956</v>
      </c>
      <c r="J17"/>
      <c r="K17" s="34"/>
      <c r="L17" s="33"/>
      <c r="M17" s="34"/>
      <c r="N17" s="7">
        <v>40000</v>
      </c>
      <c r="O17" s="33">
        <v>15469.37</v>
      </c>
      <c r="P17" s="109"/>
      <c r="Q17" s="474">
        <v>40000</v>
      </c>
      <c r="R17" s="473"/>
      <c r="S17" s="35"/>
      <c r="T17" s="149">
        <f t="shared" si="1"/>
        <v>40000</v>
      </c>
      <c r="U17" s="150">
        <f t="shared" si="2"/>
        <v>0</v>
      </c>
      <c r="V17" s="35"/>
      <c r="W17" s="35"/>
    </row>
    <row r="18" spans="1:27" ht="15.95" customHeight="1" x14ac:dyDescent="0.25">
      <c r="A18" s="27">
        <v>1</v>
      </c>
      <c r="B18" s="28">
        <v>422</v>
      </c>
      <c r="C18" s="28">
        <v>5540</v>
      </c>
      <c r="D18" s="467">
        <v>0</v>
      </c>
      <c r="E18" s="30"/>
      <c r="F18" s="6" t="s">
        <v>35</v>
      </c>
      <c r="G18" s="31">
        <f t="shared" si="0"/>
        <v>422</v>
      </c>
      <c r="H18" s="32"/>
      <c r="I18" s="61" t="s">
        <v>955</v>
      </c>
      <c r="J18"/>
      <c r="K18" s="34"/>
      <c r="L18" s="33"/>
      <c r="M18" s="34"/>
      <c r="N18" s="7">
        <v>2000</v>
      </c>
      <c r="O18" s="33">
        <v>940.14</v>
      </c>
      <c r="P18" s="109"/>
      <c r="Q18" s="474">
        <v>2000</v>
      </c>
      <c r="R18" s="473"/>
      <c r="S18" s="35"/>
      <c r="T18" s="149">
        <f t="shared" si="1"/>
        <v>2000</v>
      </c>
      <c r="U18" s="150">
        <f t="shared" si="2"/>
        <v>0</v>
      </c>
      <c r="V18" s="35"/>
      <c r="W18" s="35"/>
    </row>
    <row r="19" spans="1:27" ht="15.95" customHeight="1" x14ac:dyDescent="0.25">
      <c r="A19" s="27">
        <v>1</v>
      </c>
      <c r="B19" s="28">
        <v>422</v>
      </c>
      <c r="C19" s="28">
        <v>5580</v>
      </c>
      <c r="D19" s="467">
        <v>0</v>
      </c>
      <c r="E19" s="30"/>
      <c r="F19" s="6" t="s">
        <v>35</v>
      </c>
      <c r="G19" s="31">
        <f t="shared" si="0"/>
        <v>422</v>
      </c>
      <c r="H19" s="32"/>
      <c r="I19" s="61" t="s">
        <v>891</v>
      </c>
      <c r="J19"/>
      <c r="K19" s="34"/>
      <c r="L19" s="33"/>
      <c r="M19" s="34"/>
      <c r="N19" s="7">
        <v>4293</v>
      </c>
      <c r="O19" s="33">
        <v>664.49</v>
      </c>
      <c r="P19" s="109"/>
      <c r="Q19" s="474">
        <v>4293</v>
      </c>
      <c r="R19" s="473"/>
      <c r="S19" s="35"/>
      <c r="T19" s="149">
        <f t="shared" si="1"/>
        <v>4293</v>
      </c>
      <c r="U19" s="150">
        <f t="shared" si="2"/>
        <v>0</v>
      </c>
      <c r="V19" s="35"/>
      <c r="W19" s="35"/>
    </row>
    <row r="20" spans="1:27" ht="15.95" customHeight="1" x14ac:dyDescent="0.25">
      <c r="A20" s="27">
        <v>1</v>
      </c>
      <c r="B20" s="28">
        <v>422</v>
      </c>
      <c r="C20" s="28">
        <v>5830</v>
      </c>
      <c r="D20" s="467">
        <v>0</v>
      </c>
      <c r="E20" s="30"/>
      <c r="F20" s="6" t="s">
        <v>35</v>
      </c>
      <c r="G20" s="31">
        <f t="shared" si="0"/>
        <v>422</v>
      </c>
      <c r="H20" s="32"/>
      <c r="I20" s="61" t="s">
        <v>1065</v>
      </c>
      <c r="J20"/>
      <c r="K20" s="34"/>
      <c r="L20" s="33">
        <v>194261.65</v>
      </c>
      <c r="M20" s="34"/>
      <c r="N20" s="7">
        <v>350000</v>
      </c>
      <c r="O20" s="33">
        <v>12063.25</v>
      </c>
      <c r="P20" s="109"/>
      <c r="Q20" s="474">
        <v>350000</v>
      </c>
      <c r="R20" s="473"/>
      <c r="S20" s="35"/>
      <c r="T20" s="149">
        <f t="shared" si="1"/>
        <v>350000</v>
      </c>
      <c r="U20" s="150">
        <f t="shared" si="2"/>
        <v>0</v>
      </c>
      <c r="V20" s="35"/>
      <c r="W20" s="35"/>
    </row>
    <row r="21" spans="1:27" ht="15.95" customHeight="1" x14ac:dyDescent="0.25">
      <c r="A21" s="27">
        <v>1</v>
      </c>
      <c r="B21" s="28">
        <v>422</v>
      </c>
      <c r="C21" s="28">
        <v>5870</v>
      </c>
      <c r="D21" s="467">
        <v>0</v>
      </c>
      <c r="E21" s="30"/>
      <c r="F21" s="6" t="s">
        <v>35</v>
      </c>
      <c r="G21" s="31">
        <f t="shared" si="0"/>
        <v>422</v>
      </c>
      <c r="H21" s="32"/>
      <c r="I21" s="61" t="s">
        <v>935</v>
      </c>
      <c r="J21"/>
      <c r="K21" s="34"/>
      <c r="L21" s="33"/>
      <c r="M21" s="34"/>
      <c r="N21" s="7">
        <v>29481.79</v>
      </c>
      <c r="O21" s="33">
        <v>20025</v>
      </c>
      <c r="P21" s="109"/>
      <c r="Q21" s="474">
        <v>29481.79</v>
      </c>
      <c r="R21" s="473"/>
      <c r="S21" s="35">
        <v>-2388</v>
      </c>
      <c r="T21" s="149">
        <f t="shared" si="1"/>
        <v>27093.79</v>
      </c>
      <c r="U21" s="150">
        <f t="shared" si="2"/>
        <v>-8.0999152358116652E-2</v>
      </c>
      <c r="V21" s="35"/>
      <c r="W21" s="35"/>
    </row>
    <row r="22" spans="1:27" ht="15.95" customHeight="1" x14ac:dyDescent="0.25">
      <c r="A22" s="27">
        <v>1</v>
      </c>
      <c r="B22" s="28">
        <v>422</v>
      </c>
      <c r="C22" s="28">
        <v>5890</v>
      </c>
      <c r="D22" s="467">
        <v>0</v>
      </c>
      <c r="E22" s="30"/>
      <c r="F22" s="6" t="s">
        <v>35</v>
      </c>
      <c r="G22" s="31">
        <f t="shared" si="0"/>
        <v>422</v>
      </c>
      <c r="H22" s="32"/>
      <c r="I22" s="61" t="s">
        <v>957</v>
      </c>
      <c r="J22"/>
      <c r="K22" s="34"/>
      <c r="L22" s="33"/>
      <c r="M22" s="34"/>
      <c r="N22" s="7">
        <v>50000</v>
      </c>
      <c r="O22" s="33">
        <v>21322.21</v>
      </c>
      <c r="P22" s="109"/>
      <c r="Q22" s="474">
        <v>50000</v>
      </c>
      <c r="R22" s="473"/>
      <c r="S22" s="35"/>
      <c r="T22" s="149">
        <f t="shared" si="1"/>
        <v>50000</v>
      </c>
      <c r="U22" s="150">
        <f t="shared" si="2"/>
        <v>0</v>
      </c>
      <c r="V22" s="35"/>
      <c r="W22" s="35"/>
    </row>
    <row r="23" spans="1:27" s="90" customFormat="1" ht="15.95" customHeight="1" thickBot="1" x14ac:dyDescent="0.3">
      <c r="A23" s="89"/>
      <c r="B23" s="89"/>
      <c r="C23" s="89"/>
      <c r="D23" s="89"/>
      <c r="G23" s="89"/>
      <c r="I23" s="40" t="str">
        <f>H1</f>
        <v>HIGHWAY</v>
      </c>
      <c r="J23"/>
      <c r="K23" s="43"/>
      <c r="L23" s="42">
        <f>SUM(L8:L22)</f>
        <v>766568.52</v>
      </c>
      <c r="M23" s="43"/>
      <c r="N23" s="42">
        <f>SUM(N8:N22)</f>
        <v>997713.83000000007</v>
      </c>
      <c r="O23" s="42">
        <f>SUM(O8:O22)</f>
        <v>217495.86</v>
      </c>
      <c r="P23" s="43"/>
      <c r="Q23" s="42">
        <f>SUM(Q8:Q22)</f>
        <v>997713.83000000007</v>
      </c>
      <c r="R23" s="10"/>
      <c r="S23" s="42">
        <f t="shared" ref="S23:T23" si="3">SUM(S8:S22)</f>
        <v>-3563.0000000000018</v>
      </c>
      <c r="T23" s="42">
        <f t="shared" si="3"/>
        <v>994150.83000000007</v>
      </c>
      <c r="U23" s="44"/>
      <c r="V23" s="42">
        <f t="shared" ref="V23:W23" si="4">SUM(V8:V22)</f>
        <v>0</v>
      </c>
      <c r="W23" s="42">
        <f t="shared" si="4"/>
        <v>0</v>
      </c>
      <c r="Z23" s="163"/>
      <c r="AA23" s="163"/>
    </row>
    <row r="24" spans="1:27" ht="20.100000000000001" customHeight="1" x14ac:dyDescent="0.25">
      <c r="A24" s="728"/>
      <c r="B24" s="728"/>
      <c r="C24" s="728"/>
      <c r="D24" s="728"/>
      <c r="E24" s="728"/>
      <c r="F24" s="728"/>
      <c r="G24" s="728"/>
      <c r="H24" s="728"/>
      <c r="I24" s="728"/>
      <c r="J24" s="728"/>
      <c r="K24" s="728"/>
      <c r="L24" s="728"/>
      <c r="M24" s="728"/>
      <c r="N24" s="728"/>
      <c r="O24" s="728"/>
      <c r="P24" s="728"/>
      <c r="Q24" s="728"/>
      <c r="R24" s="728"/>
      <c r="S24" s="728"/>
      <c r="T24" s="728"/>
      <c r="U24" s="728"/>
      <c r="V24" s="728"/>
      <c r="W24" s="728"/>
    </row>
    <row r="25" spans="1:27" ht="20.100000000000001" customHeight="1" x14ac:dyDescent="0.25">
      <c r="A25" s="728"/>
      <c r="B25" s="728"/>
      <c r="C25" s="728"/>
      <c r="D25" s="728"/>
      <c r="E25" s="728"/>
      <c r="F25" s="728"/>
      <c r="G25" s="728"/>
      <c r="H25" s="728"/>
      <c r="I25" s="728"/>
      <c r="J25" s="728"/>
      <c r="K25" s="728"/>
      <c r="L25" s="728"/>
      <c r="M25" s="728"/>
      <c r="N25" s="728"/>
      <c r="O25" s="728"/>
      <c r="P25" s="728"/>
      <c r="Q25" s="728"/>
      <c r="R25" s="728"/>
      <c r="S25" s="728"/>
      <c r="T25" s="728"/>
      <c r="U25" s="728"/>
      <c r="V25" s="728"/>
      <c r="W25" s="728"/>
      <c r="Y25" s="68" t="s">
        <v>273</v>
      </c>
    </row>
    <row r="26" spans="1:27" ht="15.95" customHeight="1" x14ac:dyDescent="0.25">
      <c r="A26" s="682" t="s">
        <v>18</v>
      </c>
      <c r="B26" s="682"/>
      <c r="C26" s="682"/>
      <c r="D26" s="682"/>
      <c r="E26" s="682"/>
      <c r="F26" s="682"/>
      <c r="G26" s="682"/>
      <c r="H26" s="682"/>
      <c r="I26" s="682"/>
      <c r="J26" s="682"/>
      <c r="K26" s="682"/>
      <c r="L26" s="682"/>
      <c r="M26" s="682"/>
      <c r="N26" s="682"/>
      <c r="O26" s="682"/>
      <c r="P26" s="682"/>
      <c r="Q26" s="682"/>
      <c r="R26" s="682"/>
      <c r="S26" s="682"/>
      <c r="T26" s="682"/>
      <c r="U26" s="682"/>
      <c r="V26" s="682"/>
      <c r="W26" s="682"/>
    </row>
    <row r="27" spans="1:27" ht="15.95" customHeight="1" x14ac:dyDescent="0.25">
      <c r="A27" s="682"/>
      <c r="B27" s="682"/>
      <c r="C27" s="682"/>
      <c r="D27" s="682"/>
      <c r="E27" s="682"/>
      <c r="F27" s="682"/>
      <c r="G27" s="682"/>
      <c r="H27" s="682"/>
      <c r="I27" s="682"/>
      <c r="J27" s="682"/>
      <c r="K27" s="682"/>
      <c r="L27" s="682"/>
      <c r="M27" s="682"/>
      <c r="N27" s="682"/>
      <c r="O27" s="682"/>
      <c r="P27" s="682"/>
      <c r="Q27" s="682"/>
      <c r="R27" s="682"/>
      <c r="S27" s="682"/>
      <c r="T27" s="682"/>
      <c r="U27" s="682"/>
      <c r="V27" s="682"/>
      <c r="W27" s="682"/>
    </row>
    <row r="28" spans="1:27" ht="15.95" customHeight="1" x14ac:dyDescent="0.25">
      <c r="A28" s="728"/>
      <c r="B28" s="728"/>
      <c r="C28" s="728"/>
      <c r="D28" s="728"/>
      <c r="E28" s="728"/>
      <c r="F28" s="728"/>
      <c r="G28" s="728"/>
      <c r="H28" s="728"/>
      <c r="I28" s="728"/>
      <c r="J28" s="728"/>
      <c r="K28" s="728"/>
      <c r="L28" s="728"/>
      <c r="M28" s="728"/>
      <c r="N28" s="728"/>
      <c r="O28" s="728"/>
      <c r="P28" s="728"/>
      <c r="Q28" s="728"/>
      <c r="R28" s="728"/>
      <c r="S28" s="728"/>
      <c r="T28" s="728"/>
      <c r="U28" s="728"/>
      <c r="V28" s="728"/>
      <c r="W28" s="728"/>
    </row>
    <row r="29" spans="1:27" ht="15.95" customHeight="1" x14ac:dyDescent="0.25">
      <c r="A29" s="683" t="s">
        <v>19</v>
      </c>
      <c r="B29" s="683"/>
      <c r="C29" s="683"/>
      <c r="D29" s="683"/>
      <c r="E29" s="683"/>
      <c r="F29" s="683"/>
      <c r="G29" s="683"/>
      <c r="H29" s="683"/>
      <c r="I29" s="683"/>
      <c r="J29" s="683"/>
      <c r="K29" s="683"/>
      <c r="L29" s="683"/>
      <c r="M29" s="683"/>
      <c r="N29" s="683"/>
      <c r="O29" s="683"/>
      <c r="P29" s="683"/>
      <c r="Q29" s="683"/>
      <c r="R29" s="683"/>
      <c r="S29" s="683"/>
      <c r="T29" s="683"/>
      <c r="U29" s="683"/>
      <c r="V29" s="683"/>
      <c r="W29" s="683"/>
    </row>
    <row r="30" spans="1:27" ht="15.95" customHeight="1" x14ac:dyDescent="0.25">
      <c r="A30" s="92"/>
      <c r="C30" s="684" t="s">
        <v>20</v>
      </c>
      <c r="D30" s="684"/>
      <c r="E30" s="684"/>
      <c r="F30" s="684"/>
      <c r="G30" s="684"/>
      <c r="H30" s="684"/>
      <c r="I30" s="684"/>
      <c r="J30" s="684"/>
      <c r="K30" s="684"/>
      <c r="L30" s="684"/>
      <c r="M30" s="684"/>
      <c r="N30" s="684"/>
      <c r="O30" s="684"/>
      <c r="P30" s="684"/>
      <c r="Q30" s="684"/>
      <c r="R30" s="684"/>
      <c r="S30" s="684"/>
      <c r="T30" s="684"/>
      <c r="U30" s="684"/>
      <c r="V30" s="684"/>
    </row>
    <row r="31" spans="1:27" ht="15.95" customHeight="1" x14ac:dyDescent="0.25">
      <c r="C31" s="685" t="s">
        <v>21</v>
      </c>
      <c r="D31" s="685"/>
      <c r="E31" s="685"/>
      <c r="F31" s="685"/>
      <c r="G31" s="685"/>
      <c r="H31" s="685"/>
      <c r="I31" s="685"/>
      <c r="J31" s="685"/>
      <c r="K31" s="685"/>
      <c r="L31" s="685"/>
      <c r="M31" s="685"/>
      <c r="N31" s="685"/>
      <c r="O31" s="685"/>
      <c r="P31" s="685"/>
      <c r="Q31" s="685"/>
      <c r="R31" s="685"/>
      <c r="S31" s="685"/>
      <c r="T31" s="685"/>
      <c r="U31" s="685"/>
      <c r="V31" s="685"/>
    </row>
    <row r="32" spans="1:27" ht="15.95" customHeight="1" x14ac:dyDescent="0.25">
      <c r="C32" s="685"/>
      <c r="D32" s="685"/>
      <c r="E32" s="685"/>
      <c r="F32" s="685"/>
      <c r="G32" s="685"/>
      <c r="H32" s="685"/>
      <c r="I32" s="685"/>
      <c r="J32" s="685"/>
      <c r="K32" s="685"/>
      <c r="L32" s="685"/>
      <c r="M32" s="685"/>
      <c r="N32" s="685"/>
      <c r="O32" s="685"/>
      <c r="P32" s="685"/>
      <c r="Q32" s="685"/>
      <c r="R32" s="685"/>
      <c r="S32" s="685"/>
      <c r="T32" s="685"/>
      <c r="U32" s="685"/>
      <c r="V32" s="685"/>
    </row>
    <row r="33" spans="1:29" ht="15.95" customHeight="1" x14ac:dyDescent="0.25">
      <c r="A33" s="728"/>
      <c r="B33" s="728"/>
      <c r="C33" s="728"/>
      <c r="D33" s="728"/>
      <c r="E33" s="728"/>
      <c r="F33" s="728"/>
      <c r="G33" s="728"/>
      <c r="H33" s="728"/>
      <c r="I33" s="728"/>
      <c r="J33" s="728"/>
      <c r="K33" s="728"/>
      <c r="L33" s="728"/>
      <c r="M33" s="728"/>
      <c r="N33" s="728"/>
      <c r="O33" s="728"/>
      <c r="P33" s="728"/>
      <c r="Q33" s="728"/>
      <c r="R33" s="728"/>
      <c r="S33" s="728"/>
      <c r="T33" s="728"/>
      <c r="U33" s="728"/>
      <c r="V33" s="728"/>
      <c r="W33" s="728"/>
      <c r="Y33" s="6"/>
      <c r="Z33" s="140"/>
      <c r="AA33" s="140"/>
      <c r="AB33" s="6"/>
    </row>
    <row r="34" spans="1:29" s="97" customFormat="1" ht="15.95" customHeight="1" x14ac:dyDescent="0.25">
      <c r="A34" s="93"/>
      <c r="B34" s="94"/>
      <c r="C34" s="49"/>
      <c r="D34" s="95"/>
      <c r="E34" s="96"/>
      <c r="G34" s="98"/>
      <c r="H34" s="55"/>
      <c r="I34" s="55"/>
      <c r="J34" s="729" t="s">
        <v>23</v>
      </c>
      <c r="K34" s="730"/>
      <c r="L34" s="730"/>
      <c r="M34" s="730"/>
      <c r="N34" s="730"/>
      <c r="O34" s="731"/>
      <c r="P34" s="99"/>
      <c r="Q34" s="100">
        <v>4000</v>
      </c>
      <c r="R34" s="101"/>
      <c r="S34" s="732"/>
      <c r="T34" s="732"/>
      <c r="U34" s="732"/>
      <c r="V34" s="732"/>
      <c r="W34" s="733"/>
      <c r="X34" s="68"/>
      <c r="Y34" s="52" t="s">
        <v>1077</v>
      </c>
      <c r="Z34" s="166"/>
      <c r="AA34" s="166"/>
      <c r="AB34" s="167"/>
    </row>
    <row r="35" spans="1:29" ht="15.95" customHeight="1" x14ac:dyDescent="0.25">
      <c r="A35" s="734"/>
      <c r="B35" s="734"/>
      <c r="C35" s="734"/>
      <c r="D35" s="734"/>
      <c r="E35" s="734"/>
      <c r="F35" s="734"/>
      <c r="G35" s="734"/>
      <c r="H35" s="734"/>
      <c r="I35" s="734"/>
      <c r="J35" s="734"/>
      <c r="K35" s="734"/>
      <c r="L35" s="734"/>
      <c r="M35" s="734"/>
      <c r="N35" s="734"/>
      <c r="O35" s="734"/>
      <c r="P35" s="734"/>
      <c r="Q35" s="734"/>
      <c r="R35" s="734"/>
      <c r="S35" s="734"/>
      <c r="T35" s="734"/>
      <c r="U35" s="734"/>
      <c r="V35" s="734"/>
      <c r="W35" s="734"/>
      <c r="Z35" s="163" t="s">
        <v>1078</v>
      </c>
      <c r="AA35" s="163" t="s">
        <v>1067</v>
      </c>
      <c r="AB35" s="68" t="s">
        <v>309</v>
      </c>
    </row>
    <row r="36" spans="1:29" s="79" customFormat="1" ht="15.95" customHeight="1" x14ac:dyDescent="0.25">
      <c r="B36" s="102"/>
      <c r="C36" s="82"/>
      <c r="D36" s="83"/>
      <c r="E36" s="75"/>
      <c r="I36" s="434" t="s">
        <v>696</v>
      </c>
      <c r="J36" s="60" t="s">
        <v>24</v>
      </c>
      <c r="M36" s="76"/>
      <c r="P36" s="76"/>
      <c r="Q36" s="77"/>
      <c r="R36" s="78"/>
      <c r="S36" s="72"/>
      <c r="T36" s="69"/>
      <c r="U36" s="72"/>
      <c r="V36" s="72"/>
      <c r="W36" s="71"/>
      <c r="X36" s="68"/>
      <c r="Y36" s="79" t="s">
        <v>1079</v>
      </c>
      <c r="Z36" s="517">
        <v>70000</v>
      </c>
      <c r="AA36" s="517">
        <v>71400</v>
      </c>
      <c r="AB36" s="518">
        <v>0.02</v>
      </c>
    </row>
    <row r="37" spans="1:29" ht="15.95" customHeight="1" x14ac:dyDescent="0.25">
      <c r="A37" s="84"/>
      <c r="B37" s="85"/>
      <c r="C37" s="49"/>
      <c r="D37" s="86"/>
      <c r="E37" s="87"/>
      <c r="H37" s="503"/>
      <c r="I37" s="103"/>
      <c r="J37" s="675"/>
      <c r="K37" s="676"/>
      <c r="L37" s="676"/>
      <c r="M37" s="676"/>
      <c r="N37" s="676"/>
      <c r="O37" s="677"/>
      <c r="P37" s="8"/>
      <c r="Q37" s="62"/>
      <c r="R37" s="105"/>
      <c r="S37" s="726"/>
      <c r="T37" s="726"/>
      <c r="U37" s="726"/>
      <c r="V37" s="726"/>
      <c r="W37" s="727"/>
      <c r="Z37" s="519"/>
    </row>
    <row r="38" spans="1:29" ht="15.95" customHeight="1" x14ac:dyDescent="0.25">
      <c r="A38" s="84"/>
      <c r="B38" s="85"/>
      <c r="C38" s="49"/>
      <c r="D38" s="86"/>
      <c r="E38" s="87"/>
      <c r="I38" s="103" t="s">
        <v>821</v>
      </c>
      <c r="J38" s="675" t="s">
        <v>892</v>
      </c>
      <c r="K38" s="676"/>
      <c r="L38" s="676"/>
      <c r="M38" s="676"/>
      <c r="N38" s="676"/>
      <c r="O38" s="677"/>
      <c r="P38" s="8"/>
      <c r="Q38" s="62">
        <v>71400</v>
      </c>
      <c r="R38" s="106"/>
      <c r="S38" s="726" t="s">
        <v>1080</v>
      </c>
      <c r="T38" s="726"/>
      <c r="U38" s="726"/>
      <c r="V38" s="726"/>
      <c r="W38" s="727"/>
    </row>
    <row r="39" spans="1:29" ht="15.95" customHeight="1" x14ac:dyDescent="0.25">
      <c r="A39" s="84"/>
      <c r="B39" s="85"/>
      <c r="C39" s="49"/>
      <c r="D39" s="86"/>
      <c r="E39" s="87"/>
      <c r="H39" s="503"/>
      <c r="I39" s="503" t="s">
        <v>820</v>
      </c>
      <c r="J39" s="675" t="s">
        <v>908</v>
      </c>
      <c r="K39" s="676"/>
      <c r="L39" s="676"/>
      <c r="M39" s="676"/>
      <c r="N39" s="676"/>
      <c r="O39" s="677"/>
      <c r="P39" s="8"/>
      <c r="Q39" s="62">
        <v>316719.03999999998</v>
      </c>
      <c r="R39" s="105"/>
      <c r="S39" s="726" t="s">
        <v>1030</v>
      </c>
      <c r="T39" s="726"/>
      <c r="U39" s="726"/>
      <c r="V39" s="726"/>
      <c r="W39" s="727"/>
    </row>
    <row r="40" spans="1:29" ht="15.95" customHeight="1" x14ac:dyDescent="0.25">
      <c r="A40" s="84"/>
      <c r="B40" s="85"/>
      <c r="C40" s="49"/>
      <c r="D40" s="86"/>
      <c r="E40" s="87"/>
      <c r="J40" s="675"/>
      <c r="K40" s="676"/>
      <c r="L40" s="676"/>
      <c r="M40" s="676"/>
      <c r="N40" s="676"/>
      <c r="O40" s="677"/>
      <c r="P40" s="8"/>
      <c r="Q40" s="62"/>
      <c r="R40" s="106"/>
      <c r="S40" s="726"/>
      <c r="T40" s="726"/>
      <c r="U40" s="726"/>
      <c r="V40" s="726"/>
      <c r="W40" s="727"/>
    </row>
    <row r="41" spans="1:29" ht="15.95" customHeight="1" thickBot="1" x14ac:dyDescent="0.3">
      <c r="E41" s="87"/>
      <c r="J41" s="68"/>
      <c r="K41" s="68"/>
      <c r="L41" s="68"/>
      <c r="N41" s="68"/>
      <c r="O41" s="66" t="s">
        <v>25</v>
      </c>
      <c r="Q41" s="91">
        <f>SUM(Q37:Q40)</f>
        <v>388119.03999999998</v>
      </c>
      <c r="R41" s="69" t="s">
        <v>26</v>
      </c>
      <c r="Y41" s="68" t="s">
        <v>273</v>
      </c>
    </row>
    <row r="42" spans="1:29" ht="15.95" customHeight="1" x14ac:dyDescent="0.25">
      <c r="E42" s="87"/>
    </row>
    <row r="43" spans="1:29" s="79" customFormat="1" ht="15.95" customHeight="1" x14ac:dyDescent="0.25">
      <c r="B43" s="102"/>
      <c r="C43" s="82"/>
      <c r="D43" s="83"/>
      <c r="E43" s="75"/>
      <c r="I43" s="434" t="s">
        <v>696</v>
      </c>
      <c r="J43" s="60" t="s">
        <v>27</v>
      </c>
      <c r="M43" s="76"/>
      <c r="P43" s="76"/>
      <c r="Q43" s="77"/>
      <c r="R43" s="78"/>
      <c r="S43" s="72"/>
      <c r="T43" s="69"/>
      <c r="U43" s="72"/>
      <c r="V43" s="72"/>
      <c r="W43" s="71"/>
      <c r="X43" s="68"/>
      <c r="Z43" s="164"/>
      <c r="AA43" s="164"/>
    </row>
    <row r="44" spans="1:29" ht="15.95" customHeight="1" x14ac:dyDescent="0.25">
      <c r="A44" s="84"/>
      <c r="B44" s="85"/>
      <c r="C44" s="49"/>
      <c r="D44" s="86"/>
      <c r="E44" s="87"/>
      <c r="H44" s="503"/>
      <c r="I44" s="503" t="s">
        <v>823</v>
      </c>
      <c r="J44" s="675" t="s">
        <v>922</v>
      </c>
      <c r="K44" s="676"/>
      <c r="L44" s="676"/>
      <c r="M44" s="676"/>
      <c r="N44" s="676"/>
      <c r="O44" s="677"/>
      <c r="P44" s="8"/>
      <c r="Q44" s="62">
        <v>3500</v>
      </c>
      <c r="R44" s="105"/>
      <c r="S44" s="675" t="s">
        <v>40</v>
      </c>
      <c r="T44" s="676"/>
      <c r="U44" s="676"/>
      <c r="V44" s="676"/>
      <c r="W44" s="676"/>
      <c r="X44" s="677"/>
      <c r="Y44" s="520"/>
      <c r="Z44" s="520"/>
      <c r="AA44" s="520"/>
      <c r="AB44" s="520"/>
      <c r="AC44" s="505"/>
    </row>
    <row r="45" spans="1:29" ht="15.95" customHeight="1" x14ac:dyDescent="0.25">
      <c r="A45" s="84"/>
      <c r="B45" s="85"/>
      <c r="C45" s="49"/>
      <c r="D45" s="86"/>
      <c r="E45" s="87"/>
      <c r="H45" s="503"/>
      <c r="I45" s="503" t="s">
        <v>824</v>
      </c>
      <c r="J45" s="675" t="s">
        <v>923</v>
      </c>
      <c r="K45" s="676"/>
      <c r="L45" s="676"/>
      <c r="M45" s="676"/>
      <c r="N45" s="676"/>
      <c r="O45" s="677"/>
      <c r="P45" s="8"/>
      <c r="Q45" s="62">
        <v>7500</v>
      </c>
      <c r="R45" s="105"/>
      <c r="S45" s="675" t="s">
        <v>41</v>
      </c>
      <c r="T45" s="676"/>
      <c r="U45" s="676"/>
      <c r="V45" s="676"/>
      <c r="W45" s="676"/>
      <c r="X45" s="677"/>
      <c r="Y45" s="520"/>
      <c r="Z45" s="520"/>
      <c r="AA45" s="520"/>
      <c r="AB45" s="520"/>
      <c r="AC45" s="505"/>
    </row>
    <row r="46" spans="1:29" ht="15.95" customHeight="1" x14ac:dyDescent="0.25">
      <c r="A46" s="84"/>
      <c r="B46" s="85"/>
      <c r="C46" s="49"/>
      <c r="D46" s="86"/>
      <c r="E46" s="87"/>
      <c r="H46" s="503"/>
      <c r="I46" s="503" t="s">
        <v>826</v>
      </c>
      <c r="J46" s="681" t="s">
        <v>906</v>
      </c>
      <c r="K46" s="681"/>
      <c r="L46" s="681"/>
      <c r="M46" s="681"/>
      <c r="N46" s="681"/>
      <c r="O46" s="681"/>
      <c r="P46" s="8"/>
      <c r="Q46" s="521">
        <v>40000</v>
      </c>
      <c r="R46" s="105"/>
      <c r="S46" s="681" t="s">
        <v>43</v>
      </c>
      <c r="T46" s="681"/>
      <c r="U46" s="681"/>
      <c r="V46" s="681"/>
      <c r="W46" s="681"/>
      <c r="X46" s="681"/>
      <c r="Y46" s="520"/>
      <c r="Z46" s="520"/>
      <c r="AA46" s="520"/>
      <c r="AB46" s="520"/>
      <c r="AC46" s="505"/>
    </row>
    <row r="47" spans="1:29" ht="15.95" customHeight="1" x14ac:dyDescent="0.25">
      <c r="A47" s="84"/>
      <c r="B47" s="85"/>
      <c r="C47" s="49"/>
      <c r="D47" s="86"/>
      <c r="E47" s="87"/>
      <c r="H47" s="503"/>
      <c r="I47" s="503" t="s">
        <v>822</v>
      </c>
      <c r="J47" s="675" t="s">
        <v>1010</v>
      </c>
      <c r="K47" s="676"/>
      <c r="L47" s="676"/>
      <c r="M47" s="676"/>
      <c r="N47" s="676"/>
      <c r="O47" s="677"/>
      <c r="P47" s="8"/>
      <c r="Q47" s="62">
        <v>37520</v>
      </c>
      <c r="R47" s="105"/>
      <c r="S47" s="675" t="s">
        <v>39</v>
      </c>
      <c r="T47" s="676"/>
      <c r="U47" s="676"/>
      <c r="V47" s="676"/>
      <c r="W47" s="676"/>
      <c r="X47" s="677"/>
      <c r="Y47" s="520"/>
      <c r="Z47" s="520"/>
      <c r="AA47" s="520"/>
      <c r="AB47" s="520"/>
      <c r="AC47" s="505"/>
    </row>
    <row r="48" spans="1:29" ht="15.95" customHeight="1" x14ac:dyDescent="0.25">
      <c r="A48" s="84"/>
      <c r="B48" s="85"/>
      <c r="C48" s="49"/>
      <c r="D48" s="86"/>
      <c r="E48" s="87"/>
      <c r="H48" s="503"/>
      <c r="I48" s="503" t="s">
        <v>825</v>
      </c>
      <c r="J48" s="675" t="s">
        <v>894</v>
      </c>
      <c r="K48" s="676"/>
      <c r="L48" s="676"/>
      <c r="M48" s="676"/>
      <c r="N48" s="676"/>
      <c r="O48" s="677"/>
      <c r="P48" s="8"/>
      <c r="Q48" s="62">
        <v>3100</v>
      </c>
      <c r="R48" s="105"/>
      <c r="S48" s="675" t="s">
        <v>42</v>
      </c>
      <c r="T48" s="676"/>
      <c r="U48" s="676"/>
      <c r="V48" s="676"/>
      <c r="W48" s="676"/>
      <c r="X48" s="677"/>
      <c r="Y48" s="520"/>
      <c r="Z48" s="520"/>
      <c r="AA48" s="520"/>
      <c r="AB48" s="520"/>
      <c r="AC48" s="505"/>
    </row>
    <row r="49" spans="1:29" ht="15.95" customHeight="1" x14ac:dyDescent="0.25">
      <c r="A49" s="84"/>
      <c r="B49" s="85"/>
      <c r="C49" s="49"/>
      <c r="D49" s="86"/>
      <c r="E49" s="87"/>
      <c r="H49" s="503"/>
      <c r="I49" s="503" t="s">
        <v>827</v>
      </c>
      <c r="J49" s="681" t="s">
        <v>897</v>
      </c>
      <c r="K49" s="681"/>
      <c r="L49" s="681"/>
      <c r="M49" s="681"/>
      <c r="N49" s="681"/>
      <c r="O49" s="681"/>
      <c r="P49" s="8"/>
      <c r="Q49" s="521">
        <v>3600</v>
      </c>
      <c r="R49" s="105"/>
      <c r="S49" s="681" t="s">
        <v>44</v>
      </c>
      <c r="T49" s="681"/>
      <c r="U49" s="681"/>
      <c r="V49" s="681"/>
      <c r="W49" s="681"/>
      <c r="X49" s="681"/>
      <c r="Y49" s="520"/>
      <c r="Z49" s="520"/>
      <c r="AA49" s="520"/>
      <c r="AB49" s="520"/>
      <c r="AC49" s="505"/>
    </row>
    <row r="50" spans="1:29" ht="15.95" customHeight="1" x14ac:dyDescent="0.25">
      <c r="A50" s="84"/>
      <c r="B50" s="85"/>
      <c r="C50" s="49"/>
      <c r="D50" s="86"/>
      <c r="E50" s="87"/>
      <c r="H50" s="503"/>
      <c r="I50" s="503" t="s">
        <v>828</v>
      </c>
      <c r="J50" s="681" t="s">
        <v>932</v>
      </c>
      <c r="K50" s="681"/>
      <c r="L50" s="681"/>
      <c r="M50" s="681"/>
      <c r="N50" s="681"/>
      <c r="O50" s="681"/>
      <c r="P50" s="8"/>
      <c r="Q50" s="521">
        <v>37425</v>
      </c>
      <c r="R50" s="105"/>
      <c r="S50" s="681" t="s">
        <v>45</v>
      </c>
      <c r="T50" s="681"/>
      <c r="U50" s="681"/>
      <c r="V50" s="681"/>
      <c r="W50" s="681"/>
      <c r="X50" s="681"/>
      <c r="Y50" s="520" t="s">
        <v>304</v>
      </c>
      <c r="Z50" s="520"/>
      <c r="AA50" s="520"/>
      <c r="AB50" s="520"/>
      <c r="AC50" s="505"/>
    </row>
    <row r="51" spans="1:29" ht="15.95" customHeight="1" x14ac:dyDescent="0.25">
      <c r="A51" s="84"/>
      <c r="B51" s="85"/>
      <c r="C51" s="49"/>
      <c r="D51" s="86"/>
      <c r="E51" s="87"/>
      <c r="H51" s="503"/>
      <c r="I51" s="503" t="s">
        <v>831</v>
      </c>
      <c r="J51" s="681" t="s">
        <v>956</v>
      </c>
      <c r="K51" s="681"/>
      <c r="L51" s="681"/>
      <c r="M51" s="681"/>
      <c r="N51" s="681"/>
      <c r="O51" s="681"/>
      <c r="P51" s="8"/>
      <c r="Q51" s="521">
        <v>40000</v>
      </c>
      <c r="R51" s="105"/>
      <c r="S51" s="681" t="s">
        <v>47</v>
      </c>
      <c r="T51" s="681"/>
      <c r="U51" s="681"/>
      <c r="V51" s="681"/>
      <c r="W51" s="681"/>
      <c r="X51" s="681"/>
      <c r="Y51" s="520"/>
      <c r="Z51" s="520"/>
      <c r="AA51" s="520"/>
      <c r="AB51" s="520"/>
      <c r="AC51" s="505"/>
    </row>
    <row r="52" spans="1:29" ht="15.95" customHeight="1" x14ac:dyDescent="0.25">
      <c r="A52" s="84"/>
      <c r="B52" s="85"/>
      <c r="C52" s="49"/>
      <c r="D52" s="86"/>
      <c r="E52" s="87"/>
      <c r="H52" s="503"/>
      <c r="I52" s="503" t="s">
        <v>830</v>
      </c>
      <c r="J52" s="681" t="s">
        <v>955</v>
      </c>
      <c r="K52" s="681"/>
      <c r="L52" s="681"/>
      <c r="M52" s="681"/>
      <c r="N52" s="681"/>
      <c r="O52" s="681"/>
      <c r="P52" s="8"/>
      <c r="Q52" s="521">
        <v>2000</v>
      </c>
      <c r="R52" s="105"/>
      <c r="S52" s="681" t="s">
        <v>46</v>
      </c>
      <c r="T52" s="681"/>
      <c r="U52" s="681"/>
      <c r="V52" s="681"/>
      <c r="W52" s="681"/>
      <c r="X52" s="681"/>
      <c r="Y52" s="520"/>
      <c r="Z52" s="520"/>
      <c r="AA52" s="520"/>
      <c r="AB52" s="520"/>
      <c r="AC52" s="505"/>
    </row>
    <row r="53" spans="1:29" ht="15.95" customHeight="1" x14ac:dyDescent="0.25">
      <c r="A53" s="84"/>
      <c r="B53" s="85"/>
      <c r="C53" s="49"/>
      <c r="D53" s="86"/>
      <c r="E53" s="87"/>
      <c r="H53" s="503"/>
      <c r="I53" s="503" t="s">
        <v>829</v>
      </c>
      <c r="J53" s="681" t="s">
        <v>891</v>
      </c>
      <c r="K53" s="681"/>
      <c r="L53" s="681"/>
      <c r="M53" s="681"/>
      <c r="N53" s="681"/>
      <c r="O53" s="681"/>
      <c r="P53" s="8"/>
      <c r="Q53" s="521">
        <v>4293</v>
      </c>
      <c r="R53" s="105"/>
      <c r="S53" s="681" t="s">
        <v>1031</v>
      </c>
      <c r="T53" s="681"/>
      <c r="U53" s="681"/>
      <c r="V53" s="681"/>
      <c r="W53" s="681"/>
      <c r="X53" s="681"/>
      <c r="Y53" s="520"/>
      <c r="Z53" s="520"/>
      <c r="AA53" s="520"/>
      <c r="AB53" s="520"/>
      <c r="AC53" s="505"/>
    </row>
    <row r="54" spans="1:29" ht="15.95" customHeight="1" x14ac:dyDescent="0.25">
      <c r="A54" s="84"/>
      <c r="B54" s="85"/>
      <c r="C54" s="49"/>
      <c r="D54" s="86"/>
      <c r="E54" s="87"/>
      <c r="H54" s="503"/>
      <c r="I54" s="503" t="s">
        <v>832</v>
      </c>
      <c r="J54" s="681" t="s">
        <v>935</v>
      </c>
      <c r="K54" s="681"/>
      <c r="L54" s="681"/>
      <c r="M54" s="681"/>
      <c r="N54" s="681"/>
      <c r="O54" s="681"/>
      <c r="P54" s="8"/>
      <c r="Q54" s="521">
        <v>27093.79</v>
      </c>
      <c r="R54" s="105"/>
      <c r="S54" s="681" t="s">
        <v>48</v>
      </c>
      <c r="T54" s="681"/>
      <c r="U54" s="681"/>
      <c r="V54" s="681"/>
      <c r="W54" s="681"/>
      <c r="X54" s="681"/>
      <c r="Y54" s="520" t="s">
        <v>305</v>
      </c>
      <c r="Z54" s="520"/>
      <c r="AA54" s="520"/>
      <c r="AB54" s="520"/>
      <c r="AC54" s="505"/>
    </row>
    <row r="55" spans="1:29" ht="15.95" customHeight="1" x14ac:dyDescent="0.25">
      <c r="A55" s="84"/>
      <c r="B55" s="85"/>
      <c r="C55" s="49"/>
      <c r="D55" s="86"/>
      <c r="E55" s="87"/>
      <c r="I55" s="68" t="s">
        <v>833</v>
      </c>
      <c r="J55" s="681" t="s">
        <v>957</v>
      </c>
      <c r="K55" s="681"/>
      <c r="L55" s="681"/>
      <c r="M55" s="681"/>
      <c r="N55" s="681"/>
      <c r="O55" s="681"/>
      <c r="P55" s="8"/>
      <c r="Q55" s="521">
        <v>50000</v>
      </c>
      <c r="R55" s="105"/>
      <c r="S55" s="681" t="s">
        <v>49</v>
      </c>
      <c r="T55" s="681"/>
      <c r="U55" s="681"/>
      <c r="V55" s="681"/>
      <c r="W55" s="681"/>
      <c r="X55" s="681"/>
      <c r="Y55" s="520"/>
      <c r="Z55" s="520"/>
      <c r="AA55" s="520"/>
      <c r="AB55" s="520"/>
      <c r="AC55" s="505"/>
    </row>
    <row r="56" spans="1:29" ht="15.95" customHeight="1" thickBot="1" x14ac:dyDescent="0.3">
      <c r="E56" s="87"/>
      <c r="J56" s="68"/>
      <c r="K56" s="68"/>
      <c r="L56" s="68"/>
      <c r="N56" s="68"/>
      <c r="O56" s="66" t="s">
        <v>50</v>
      </c>
      <c r="Q56" s="91">
        <f>SUM(Q44:Q55)</f>
        <v>256031.79</v>
      </c>
    </row>
    <row r="57" spans="1:29" ht="15.95" customHeight="1" x14ac:dyDescent="0.25">
      <c r="E57" s="87"/>
      <c r="Y57" s="90"/>
    </row>
    <row r="58" spans="1:29" ht="15.95" customHeight="1" x14ac:dyDescent="0.25">
      <c r="B58" s="102"/>
      <c r="E58" s="87"/>
      <c r="J58" s="60" t="s">
        <v>51</v>
      </c>
    </row>
    <row r="59" spans="1:29" ht="15.95" customHeight="1" x14ac:dyDescent="0.25">
      <c r="A59" s="84"/>
      <c r="B59" s="85"/>
      <c r="C59" s="49"/>
      <c r="D59" s="86"/>
      <c r="E59" s="87"/>
      <c r="H59" s="503"/>
      <c r="I59" s="503" t="s">
        <v>1032</v>
      </c>
      <c r="J59" s="675" t="s">
        <v>1033</v>
      </c>
      <c r="K59" s="676"/>
      <c r="L59" s="676"/>
      <c r="M59" s="676"/>
      <c r="N59" s="676"/>
      <c r="O59" s="677"/>
      <c r="P59" s="8"/>
      <c r="Q59" s="62">
        <v>364000</v>
      </c>
      <c r="R59" s="105"/>
      <c r="S59" s="726"/>
      <c r="T59" s="726"/>
      <c r="U59" s="726"/>
      <c r="V59" s="726"/>
      <c r="W59" s="727"/>
    </row>
    <row r="60" spans="1:29" ht="15.95" customHeight="1" x14ac:dyDescent="0.25">
      <c r="A60" s="84"/>
      <c r="B60" s="85"/>
      <c r="C60" s="49"/>
      <c r="D60" s="86"/>
      <c r="E60" s="87"/>
      <c r="H60" s="503"/>
      <c r="I60" s="503"/>
      <c r="J60" s="675"/>
      <c r="K60" s="676"/>
      <c r="L60" s="676"/>
      <c r="M60" s="676"/>
      <c r="N60" s="676"/>
      <c r="O60" s="677"/>
      <c r="P60" s="8"/>
      <c r="Q60" s="62"/>
      <c r="R60" s="105"/>
      <c r="S60" s="726"/>
      <c r="T60" s="726"/>
      <c r="U60" s="726"/>
      <c r="V60" s="726"/>
      <c r="W60" s="727"/>
    </row>
    <row r="61" spans="1:29" ht="15.95" customHeight="1" x14ac:dyDescent="0.25">
      <c r="A61" s="84"/>
      <c r="B61" s="85"/>
      <c r="C61" s="49"/>
      <c r="D61" s="86"/>
      <c r="E61" s="87"/>
      <c r="H61" s="503"/>
      <c r="I61" s="503"/>
      <c r="J61" s="675"/>
      <c r="K61" s="676"/>
      <c r="L61" s="676"/>
      <c r="M61" s="676"/>
      <c r="N61" s="676"/>
      <c r="O61" s="677"/>
      <c r="P61" s="8"/>
      <c r="Q61" s="62"/>
      <c r="R61" s="105"/>
      <c r="S61" s="726"/>
      <c r="T61" s="726"/>
      <c r="U61" s="726"/>
      <c r="V61" s="726"/>
      <c r="W61" s="727"/>
    </row>
    <row r="62" spans="1:29" ht="15.95" customHeight="1" x14ac:dyDescent="0.25">
      <c r="A62" s="84"/>
      <c r="B62" s="85"/>
      <c r="D62" s="49"/>
      <c r="E62" s="87"/>
      <c r="H62" s="503"/>
      <c r="I62" s="503"/>
      <c r="J62" s="675"/>
      <c r="K62" s="676"/>
      <c r="L62" s="676"/>
      <c r="M62" s="676"/>
      <c r="N62" s="676"/>
      <c r="O62" s="677"/>
      <c r="P62" s="8"/>
      <c r="Q62" s="62"/>
      <c r="R62" s="105"/>
      <c r="S62" s="726"/>
      <c r="T62" s="726"/>
      <c r="U62" s="726"/>
      <c r="V62" s="726"/>
      <c r="W62" s="727"/>
    </row>
    <row r="63" spans="1:29" ht="15.95" customHeight="1" thickBot="1" x14ac:dyDescent="0.3">
      <c r="E63" s="87"/>
      <c r="J63" s="68"/>
      <c r="K63" s="68"/>
      <c r="L63" s="68"/>
      <c r="N63" s="68"/>
      <c r="O63" s="66" t="s">
        <v>28</v>
      </c>
      <c r="Q63" s="91">
        <f>SUM(Q59:Q62)</f>
        <v>364000</v>
      </c>
      <c r="R63" s="69" t="s">
        <v>29</v>
      </c>
    </row>
    <row r="64" spans="1:29" ht="30" customHeight="1" x14ac:dyDescent="0.25">
      <c r="A64" s="728"/>
      <c r="B64" s="728"/>
      <c r="C64" s="728"/>
      <c r="D64" s="728"/>
      <c r="E64" s="728"/>
      <c r="F64" s="728"/>
      <c r="G64" s="728"/>
      <c r="H64" s="728"/>
      <c r="I64" s="728"/>
      <c r="J64" s="728"/>
      <c r="K64" s="728"/>
      <c r="L64" s="728"/>
      <c r="M64" s="728"/>
      <c r="N64" s="728"/>
      <c r="O64" s="728"/>
      <c r="P64" s="728"/>
      <c r="Q64" s="728"/>
      <c r="R64" s="728"/>
      <c r="S64" s="728"/>
      <c r="T64" s="728"/>
      <c r="U64" s="728"/>
      <c r="V64" s="728"/>
      <c r="W64" s="728"/>
    </row>
    <row r="65" spans="1:27" ht="15.95" customHeight="1" thickBot="1" x14ac:dyDescent="0.3">
      <c r="J65" s="68"/>
      <c r="K65" s="674" t="s">
        <v>1072</v>
      </c>
      <c r="L65" s="674"/>
      <c r="M65" s="674"/>
      <c r="N65" s="674"/>
      <c r="O65" s="674"/>
      <c r="P65" s="674"/>
      <c r="Q65" s="674"/>
      <c r="R65" s="674"/>
      <c r="S65" s="674"/>
      <c r="T65" s="674"/>
      <c r="U65" s="68"/>
      <c r="V65" s="68"/>
      <c r="W65" s="68"/>
    </row>
    <row r="66" spans="1:27" ht="15.95" customHeight="1" x14ac:dyDescent="0.25">
      <c r="J66" s="68"/>
      <c r="K66" s="68"/>
      <c r="L66" s="68"/>
      <c r="N66" s="68"/>
      <c r="O66" s="68"/>
    </row>
    <row r="67" spans="1:27" ht="15.95" customHeight="1" x14ac:dyDescent="0.25">
      <c r="J67" s="68"/>
      <c r="K67" s="68"/>
      <c r="L67" s="68"/>
      <c r="N67" s="68"/>
      <c r="O67" s="68"/>
    </row>
    <row r="68" spans="1:27" ht="17.100000000000001" customHeight="1" x14ac:dyDescent="0.25">
      <c r="J68" s="68"/>
      <c r="K68" s="68"/>
      <c r="L68" s="68"/>
      <c r="N68" s="68"/>
      <c r="O68" s="68"/>
    </row>
    <row r="69" spans="1:27" ht="17.100000000000001" customHeight="1" x14ac:dyDescent="0.25">
      <c r="J69" s="68"/>
      <c r="K69" s="68"/>
      <c r="L69" s="68"/>
      <c r="N69" s="68"/>
      <c r="O69" s="68"/>
    </row>
    <row r="70" spans="1:27" s="72" customFormat="1" ht="17.100000000000001" customHeight="1" x14ac:dyDescent="0.25">
      <c r="A70" s="506"/>
      <c r="B70" s="88"/>
      <c r="C70" s="88"/>
      <c r="D70" s="107"/>
      <c r="E70" s="68"/>
      <c r="F70" s="68"/>
      <c r="G70" s="88"/>
      <c r="H70" s="68"/>
      <c r="I70" s="68"/>
      <c r="J70" s="69"/>
      <c r="K70" s="70"/>
      <c r="L70" s="69"/>
      <c r="M70" s="70"/>
      <c r="N70" s="69"/>
      <c r="O70" s="69"/>
      <c r="P70" s="70"/>
      <c r="R70" s="69"/>
      <c r="T70" s="69"/>
      <c r="W70" s="71"/>
      <c r="X70" s="68"/>
      <c r="Z70" s="168"/>
      <c r="AA70" s="168"/>
    </row>
    <row r="71" spans="1:27" s="72" customFormat="1" ht="17.100000000000001" customHeight="1" x14ac:dyDescent="0.25">
      <c r="A71" s="506"/>
      <c r="B71" s="88"/>
      <c r="C71" s="88"/>
      <c r="D71" s="107"/>
      <c r="E71" s="68"/>
      <c r="F71" s="68"/>
      <c r="G71" s="88"/>
      <c r="H71" s="68"/>
      <c r="I71" s="68"/>
      <c r="J71" s="69"/>
      <c r="K71" s="70"/>
      <c r="L71" s="69"/>
      <c r="M71" s="70"/>
      <c r="N71" s="69"/>
      <c r="O71" s="69"/>
      <c r="P71" s="70"/>
      <c r="R71" s="69"/>
      <c r="T71" s="69"/>
      <c r="W71" s="71"/>
      <c r="X71" s="68"/>
      <c r="Z71" s="168"/>
      <c r="AA71" s="168"/>
    </row>
    <row r="72" spans="1:27" s="72" customFormat="1" ht="17.100000000000001" customHeight="1" x14ac:dyDescent="0.25">
      <c r="A72" s="506"/>
      <c r="B72" s="88"/>
      <c r="C72" s="88"/>
      <c r="D72" s="107"/>
      <c r="E72" s="68"/>
      <c r="F72" s="68"/>
      <c r="G72" s="88"/>
      <c r="H72" s="68"/>
      <c r="I72" s="68"/>
      <c r="J72" s="69"/>
      <c r="K72" s="70"/>
      <c r="L72" s="69"/>
      <c r="M72" s="70"/>
      <c r="N72" s="69"/>
      <c r="O72" s="69"/>
      <c r="P72" s="70"/>
      <c r="R72" s="69"/>
      <c r="T72" s="69"/>
      <c r="W72" s="71"/>
      <c r="X72" s="68"/>
      <c r="Z72" s="168"/>
      <c r="AA72" s="168"/>
    </row>
    <row r="73" spans="1:27" s="72" customFormat="1" ht="17.100000000000001" customHeight="1" x14ac:dyDescent="0.25">
      <c r="A73" s="506"/>
      <c r="B73" s="88"/>
      <c r="C73" s="88"/>
      <c r="D73" s="107"/>
      <c r="E73" s="68"/>
      <c r="F73" s="68"/>
      <c r="G73" s="88"/>
      <c r="H73" s="68"/>
      <c r="I73" s="68"/>
      <c r="J73" s="69"/>
      <c r="K73" s="70"/>
      <c r="L73" s="69"/>
      <c r="M73" s="70"/>
      <c r="N73" s="69"/>
      <c r="O73" s="69"/>
      <c r="P73" s="70"/>
      <c r="R73" s="69"/>
      <c r="T73" s="69"/>
      <c r="W73" s="71"/>
      <c r="X73" s="68"/>
      <c r="Z73" s="168"/>
      <c r="AA73" s="168"/>
    </row>
    <row r="74" spans="1:27" s="72" customFormat="1" ht="17.100000000000001" customHeight="1" x14ac:dyDescent="0.25">
      <c r="A74" s="506"/>
      <c r="B74" s="88"/>
      <c r="C74" s="88"/>
      <c r="D74" s="107"/>
      <c r="E74" s="68"/>
      <c r="F74" s="68"/>
      <c r="G74" s="88"/>
      <c r="H74" s="68"/>
      <c r="I74" s="68"/>
      <c r="J74" s="69"/>
      <c r="K74" s="70"/>
      <c r="L74" s="69"/>
      <c r="M74" s="70"/>
      <c r="N74" s="69"/>
      <c r="O74" s="69"/>
      <c r="P74" s="70"/>
      <c r="R74" s="69"/>
      <c r="T74" s="69"/>
      <c r="W74" s="71"/>
      <c r="X74" s="68"/>
      <c r="Z74" s="168"/>
      <c r="AA74" s="168"/>
    </row>
    <row r="75" spans="1:27" s="72" customFormat="1" ht="17.100000000000001" customHeight="1" x14ac:dyDescent="0.25">
      <c r="A75" s="506"/>
      <c r="B75" s="88"/>
      <c r="C75" s="88"/>
      <c r="D75" s="107"/>
      <c r="E75" s="68"/>
      <c r="F75" s="68"/>
      <c r="G75" s="88"/>
      <c r="H75" s="68"/>
      <c r="I75" s="68"/>
      <c r="J75" s="69"/>
      <c r="K75" s="70"/>
      <c r="L75" s="69"/>
      <c r="M75" s="70"/>
      <c r="N75" s="69"/>
      <c r="O75" s="69"/>
      <c r="P75" s="70"/>
      <c r="R75" s="69"/>
      <c r="T75" s="69"/>
      <c r="W75" s="71"/>
      <c r="X75" s="68"/>
      <c r="Z75" s="168"/>
      <c r="AA75" s="168"/>
    </row>
    <row r="76" spans="1:27" s="72" customFormat="1" ht="17.100000000000001" customHeight="1" x14ac:dyDescent="0.25">
      <c r="A76" s="506"/>
      <c r="B76" s="88"/>
      <c r="C76" s="88"/>
      <c r="D76" s="107"/>
      <c r="E76" s="68"/>
      <c r="F76" s="68"/>
      <c r="G76" s="88"/>
      <c r="H76" s="68"/>
      <c r="I76" s="68"/>
      <c r="J76" s="69"/>
      <c r="K76" s="70"/>
      <c r="L76" s="69"/>
      <c r="M76" s="70"/>
      <c r="N76" s="69"/>
      <c r="O76" s="69"/>
      <c r="P76" s="70"/>
      <c r="R76" s="69"/>
      <c r="T76" s="69"/>
      <c r="W76" s="71"/>
      <c r="X76" s="68"/>
      <c r="Z76" s="168"/>
      <c r="AA76" s="168"/>
    </row>
    <row r="77" spans="1:27" s="72" customFormat="1" ht="17.100000000000001" customHeight="1" x14ac:dyDescent="0.25">
      <c r="A77" s="506"/>
      <c r="B77" s="88"/>
      <c r="C77" s="88"/>
      <c r="D77" s="107"/>
      <c r="E77" s="68"/>
      <c r="F77" s="68"/>
      <c r="G77" s="88"/>
      <c r="H77" s="68"/>
      <c r="I77" s="68"/>
      <c r="J77" s="69"/>
      <c r="K77" s="70"/>
      <c r="L77" s="69"/>
      <c r="M77" s="70"/>
      <c r="N77" s="69"/>
      <c r="O77" s="69"/>
      <c r="P77" s="70"/>
      <c r="R77" s="69"/>
      <c r="T77" s="69"/>
      <c r="W77" s="71"/>
      <c r="X77" s="68"/>
      <c r="Z77" s="168"/>
      <c r="AA77" s="168"/>
    </row>
    <row r="78" spans="1:27" s="72" customFormat="1" ht="17.100000000000001" customHeight="1" x14ac:dyDescent="0.25">
      <c r="A78" s="506"/>
      <c r="B78" s="88"/>
      <c r="C78" s="88"/>
      <c r="D78" s="107"/>
      <c r="E78" s="68"/>
      <c r="F78" s="68"/>
      <c r="G78" s="88"/>
      <c r="H78" s="68"/>
      <c r="I78" s="68"/>
      <c r="J78" s="69"/>
      <c r="K78" s="70"/>
      <c r="L78" s="69"/>
      <c r="M78" s="70"/>
      <c r="N78" s="69"/>
      <c r="O78" s="69"/>
      <c r="P78" s="70"/>
      <c r="R78" s="69"/>
      <c r="T78" s="69"/>
      <c r="W78" s="71"/>
      <c r="X78" s="68"/>
      <c r="Z78" s="168"/>
      <c r="AA78" s="168"/>
    </row>
    <row r="79" spans="1:27" s="72" customFormat="1" ht="17.100000000000001" customHeight="1" x14ac:dyDescent="0.25">
      <c r="A79" s="506"/>
      <c r="B79" s="88"/>
      <c r="C79" s="88"/>
      <c r="D79" s="107"/>
      <c r="E79" s="68"/>
      <c r="F79" s="68"/>
      <c r="G79" s="88"/>
      <c r="H79" s="68"/>
      <c r="I79" s="68"/>
      <c r="J79" s="69"/>
      <c r="K79" s="70"/>
      <c r="L79" s="69"/>
      <c r="M79" s="70"/>
      <c r="N79" s="69"/>
      <c r="O79" s="69"/>
      <c r="P79" s="70"/>
      <c r="R79" s="69"/>
      <c r="T79" s="69"/>
      <c r="W79" s="71"/>
      <c r="X79" s="68"/>
      <c r="Z79" s="168"/>
      <c r="AA79" s="168"/>
    </row>
    <row r="80" spans="1:27" s="72" customFormat="1" ht="17.100000000000001" customHeight="1" x14ac:dyDescent="0.25">
      <c r="A80" s="506"/>
      <c r="B80" s="88"/>
      <c r="C80" s="88"/>
      <c r="D80" s="107"/>
      <c r="E80" s="68"/>
      <c r="F80" s="68"/>
      <c r="G80" s="88"/>
      <c r="H80" s="68"/>
      <c r="I80" s="68"/>
      <c r="J80" s="69"/>
      <c r="K80" s="70"/>
      <c r="L80" s="69"/>
      <c r="M80" s="70"/>
      <c r="N80" s="69"/>
      <c r="O80" s="69"/>
      <c r="P80" s="70"/>
      <c r="R80" s="69"/>
      <c r="T80" s="69"/>
      <c r="W80" s="71"/>
      <c r="X80" s="68"/>
      <c r="Z80" s="168"/>
      <c r="AA80" s="168"/>
    </row>
    <row r="81" spans="1:27" s="72" customFormat="1" ht="17.100000000000001" customHeight="1" x14ac:dyDescent="0.25">
      <c r="A81" s="506"/>
      <c r="B81" s="88"/>
      <c r="C81" s="88"/>
      <c r="D81" s="107"/>
      <c r="E81" s="68"/>
      <c r="F81" s="68"/>
      <c r="G81" s="88"/>
      <c r="H81" s="68"/>
      <c r="I81" s="68"/>
      <c r="J81" s="69"/>
      <c r="K81" s="70"/>
      <c r="L81" s="69"/>
      <c r="M81" s="70"/>
      <c r="N81" s="69"/>
      <c r="O81" s="69"/>
      <c r="P81" s="70"/>
      <c r="R81" s="69"/>
      <c r="T81" s="69"/>
      <c r="W81" s="71"/>
      <c r="X81" s="68"/>
      <c r="Z81" s="168"/>
      <c r="AA81" s="168"/>
    </row>
    <row r="82" spans="1:27" s="72" customFormat="1" ht="17.100000000000001" customHeight="1" x14ac:dyDescent="0.25">
      <c r="A82" s="506"/>
      <c r="B82" s="88"/>
      <c r="C82" s="88"/>
      <c r="D82" s="107"/>
      <c r="E82" s="68"/>
      <c r="F82" s="68"/>
      <c r="G82" s="88"/>
      <c r="H82" s="68"/>
      <c r="I82" s="68"/>
      <c r="J82" s="69"/>
      <c r="K82" s="70"/>
      <c r="L82" s="69"/>
      <c r="M82" s="70"/>
      <c r="N82" s="69"/>
      <c r="O82" s="69"/>
      <c r="P82" s="70"/>
      <c r="R82" s="69"/>
      <c r="T82" s="69"/>
      <c r="W82" s="71"/>
      <c r="X82" s="68"/>
      <c r="Z82" s="168"/>
      <c r="AA82" s="168"/>
    </row>
    <row r="83" spans="1:27" s="72" customFormat="1" ht="17.100000000000001" customHeight="1" x14ac:dyDescent="0.25">
      <c r="A83" s="506"/>
      <c r="B83" s="88"/>
      <c r="C83" s="88"/>
      <c r="D83" s="107"/>
      <c r="E83" s="68"/>
      <c r="F83" s="68"/>
      <c r="G83" s="88"/>
      <c r="H83" s="68"/>
      <c r="I83" s="68"/>
      <c r="J83" s="69"/>
      <c r="K83" s="70"/>
      <c r="L83" s="69"/>
      <c r="M83" s="70"/>
      <c r="N83" s="69"/>
      <c r="O83" s="69"/>
      <c r="P83" s="70"/>
      <c r="R83" s="69"/>
      <c r="T83" s="69"/>
      <c r="W83" s="71"/>
      <c r="X83" s="68"/>
      <c r="Z83" s="168"/>
      <c r="AA83" s="168"/>
    </row>
    <row r="84" spans="1:27" s="72" customFormat="1" ht="17.100000000000001" customHeight="1" x14ac:dyDescent="0.25">
      <c r="A84" s="506"/>
      <c r="B84" s="88"/>
      <c r="C84" s="88"/>
      <c r="D84" s="107"/>
      <c r="E84" s="68"/>
      <c r="F84" s="68"/>
      <c r="G84" s="88"/>
      <c r="H84" s="68"/>
      <c r="I84" s="68"/>
      <c r="J84" s="69"/>
      <c r="K84" s="70"/>
      <c r="L84" s="69"/>
      <c r="M84" s="70"/>
      <c r="N84" s="69"/>
      <c r="O84" s="69"/>
      <c r="P84" s="70"/>
      <c r="R84" s="69"/>
      <c r="T84" s="69"/>
      <c r="W84" s="71"/>
      <c r="X84" s="68"/>
      <c r="Z84" s="168"/>
      <c r="AA84" s="168"/>
    </row>
    <row r="85" spans="1:27" s="72" customFormat="1" ht="17.100000000000001" customHeight="1" x14ac:dyDescent="0.25">
      <c r="A85" s="506"/>
      <c r="B85" s="88"/>
      <c r="C85" s="88"/>
      <c r="D85" s="107"/>
      <c r="E85" s="68"/>
      <c r="F85" s="68"/>
      <c r="G85" s="88"/>
      <c r="H85" s="68"/>
      <c r="I85" s="68"/>
      <c r="J85" s="69"/>
      <c r="K85" s="70"/>
      <c r="L85" s="69"/>
      <c r="M85" s="70"/>
      <c r="N85" s="69"/>
      <c r="O85" s="69"/>
      <c r="P85" s="70"/>
      <c r="R85" s="69"/>
      <c r="T85" s="69"/>
      <c r="W85" s="71"/>
      <c r="X85" s="68"/>
      <c r="Z85" s="168"/>
      <c r="AA85" s="168"/>
    </row>
    <row r="86" spans="1:27" s="72" customFormat="1" ht="17.100000000000001" customHeight="1" x14ac:dyDescent="0.25">
      <c r="A86" s="506"/>
      <c r="B86" s="88"/>
      <c r="C86" s="88"/>
      <c r="D86" s="107"/>
      <c r="E86" s="68"/>
      <c r="F86" s="68"/>
      <c r="G86" s="88"/>
      <c r="H86" s="68"/>
      <c r="I86" s="68"/>
      <c r="J86" s="69"/>
      <c r="K86" s="70"/>
      <c r="L86" s="69"/>
      <c r="M86" s="70"/>
      <c r="N86" s="69"/>
      <c r="O86" s="69"/>
      <c r="P86" s="70"/>
      <c r="R86" s="69"/>
      <c r="T86" s="69"/>
      <c r="W86" s="71"/>
      <c r="X86" s="68"/>
      <c r="Z86" s="168"/>
      <c r="AA86" s="168"/>
    </row>
    <row r="87" spans="1:27" s="72" customFormat="1" ht="20.100000000000001" customHeight="1" x14ac:dyDescent="0.25">
      <c r="A87" s="506"/>
      <c r="B87" s="88"/>
      <c r="C87" s="88"/>
      <c r="D87" s="107"/>
      <c r="E87" s="68"/>
      <c r="F87" s="68"/>
      <c r="G87" s="88"/>
      <c r="H87" s="68"/>
      <c r="I87" s="68"/>
      <c r="J87" s="69"/>
      <c r="K87" s="70"/>
      <c r="L87" s="69"/>
      <c r="M87" s="70"/>
      <c r="N87" s="69"/>
      <c r="O87" s="69"/>
      <c r="P87" s="70"/>
      <c r="R87" s="69"/>
      <c r="T87" s="69"/>
      <c r="W87" s="71"/>
      <c r="X87" s="68"/>
      <c r="Z87" s="168"/>
      <c r="AA87" s="168"/>
    </row>
    <row r="88" spans="1:27" s="72" customFormat="1" ht="20.100000000000001" customHeight="1" x14ac:dyDescent="0.25">
      <c r="A88" s="506"/>
      <c r="B88" s="88"/>
      <c r="C88" s="88"/>
      <c r="D88" s="107"/>
      <c r="E88" s="68"/>
      <c r="F88" s="68"/>
      <c r="G88" s="88"/>
      <c r="H88" s="68"/>
      <c r="I88" s="68"/>
      <c r="J88" s="69"/>
      <c r="K88" s="70"/>
      <c r="L88" s="69"/>
      <c r="M88" s="70"/>
      <c r="N88" s="69"/>
      <c r="O88" s="69"/>
      <c r="P88" s="70"/>
      <c r="R88" s="69"/>
      <c r="T88" s="69"/>
      <c r="W88" s="71"/>
      <c r="X88" s="68"/>
      <c r="Z88" s="168"/>
      <c r="AA88" s="168"/>
    </row>
    <row r="89" spans="1:27" s="72" customFormat="1" ht="20.100000000000001" customHeight="1" x14ac:dyDescent="0.25">
      <c r="A89" s="506"/>
      <c r="B89" s="88"/>
      <c r="C89" s="88"/>
      <c r="D89" s="107"/>
      <c r="E89" s="68"/>
      <c r="F89" s="68"/>
      <c r="G89" s="88"/>
      <c r="H89" s="68"/>
      <c r="I89" s="68"/>
      <c r="J89" s="69"/>
      <c r="K89" s="70"/>
      <c r="L89" s="69"/>
      <c r="M89" s="70"/>
      <c r="N89" s="69"/>
      <c r="O89" s="69"/>
      <c r="P89" s="70"/>
      <c r="R89" s="69"/>
      <c r="T89" s="69"/>
      <c r="W89" s="71"/>
      <c r="X89" s="68"/>
      <c r="Z89" s="168"/>
      <c r="AA89" s="168"/>
    </row>
    <row r="90" spans="1:27" s="72" customFormat="1" ht="20.100000000000001" customHeight="1" x14ac:dyDescent="0.25">
      <c r="A90" s="506"/>
      <c r="B90" s="88"/>
      <c r="C90" s="88"/>
      <c r="D90" s="107"/>
      <c r="E90" s="68"/>
      <c r="F90" s="68"/>
      <c r="G90" s="88"/>
      <c r="H90" s="68"/>
      <c r="I90" s="68"/>
      <c r="J90" s="69"/>
      <c r="K90" s="70"/>
      <c r="L90" s="69"/>
      <c r="M90" s="70"/>
      <c r="N90" s="69"/>
      <c r="O90" s="69"/>
      <c r="P90" s="70"/>
      <c r="R90" s="69"/>
      <c r="T90" s="69"/>
      <c r="W90" s="71"/>
      <c r="X90" s="68"/>
      <c r="Z90" s="168"/>
      <c r="AA90" s="168"/>
    </row>
    <row r="91" spans="1:27" s="72" customFormat="1" ht="20.100000000000001" customHeight="1" x14ac:dyDescent="0.25">
      <c r="A91" s="506"/>
      <c r="B91" s="88"/>
      <c r="C91" s="88"/>
      <c r="D91" s="107"/>
      <c r="E91" s="68"/>
      <c r="F91" s="68"/>
      <c r="G91" s="88"/>
      <c r="H91" s="68"/>
      <c r="I91" s="68"/>
      <c r="J91" s="69"/>
      <c r="K91" s="70"/>
      <c r="L91" s="69"/>
      <c r="M91" s="70"/>
      <c r="N91" s="69"/>
      <c r="O91" s="69"/>
      <c r="P91" s="70"/>
      <c r="R91" s="69"/>
      <c r="T91" s="69"/>
      <c r="W91" s="71"/>
      <c r="X91" s="68"/>
      <c r="Z91" s="168"/>
      <c r="AA91" s="168"/>
    </row>
    <row r="92" spans="1:27" s="72" customFormat="1" ht="20.100000000000001" customHeight="1" x14ac:dyDescent="0.25">
      <c r="A92" s="506"/>
      <c r="B92" s="88"/>
      <c r="C92" s="88"/>
      <c r="D92" s="107"/>
      <c r="E92" s="68"/>
      <c r="F92" s="68"/>
      <c r="G92" s="88"/>
      <c r="H92" s="68"/>
      <c r="I92" s="68"/>
      <c r="J92" s="69"/>
      <c r="K92" s="70"/>
      <c r="L92" s="69"/>
      <c r="M92" s="70"/>
      <c r="N92" s="69"/>
      <c r="O92" s="69"/>
      <c r="P92" s="70"/>
      <c r="R92" s="69"/>
      <c r="T92" s="69"/>
      <c r="W92" s="71"/>
      <c r="X92" s="68"/>
      <c r="Z92" s="168"/>
      <c r="AA92" s="168"/>
    </row>
    <row r="93" spans="1:27" s="72" customFormat="1" ht="20.100000000000001" customHeight="1" x14ac:dyDescent="0.25">
      <c r="A93" s="506"/>
      <c r="B93" s="88"/>
      <c r="C93" s="88"/>
      <c r="D93" s="107"/>
      <c r="E93" s="68"/>
      <c r="F93" s="68"/>
      <c r="G93" s="88"/>
      <c r="H93" s="68"/>
      <c r="I93" s="68"/>
      <c r="J93" s="69"/>
      <c r="K93" s="70"/>
      <c r="L93" s="69"/>
      <c r="M93" s="70"/>
      <c r="N93" s="69"/>
      <c r="O93" s="69"/>
      <c r="P93" s="70"/>
      <c r="R93" s="69"/>
      <c r="T93" s="69"/>
      <c r="W93" s="71"/>
      <c r="X93" s="68"/>
      <c r="Z93" s="168"/>
      <c r="AA93" s="168"/>
    </row>
    <row r="94" spans="1:27" s="72" customFormat="1" ht="20.100000000000001" customHeight="1" x14ac:dyDescent="0.25">
      <c r="A94" s="506"/>
      <c r="B94" s="88"/>
      <c r="C94" s="88"/>
      <c r="D94" s="107"/>
      <c r="E94" s="68"/>
      <c r="F94" s="68"/>
      <c r="G94" s="88"/>
      <c r="H94" s="68"/>
      <c r="I94" s="68"/>
      <c r="J94" s="69"/>
      <c r="K94" s="70"/>
      <c r="L94" s="69"/>
      <c r="M94" s="70"/>
      <c r="N94" s="69"/>
      <c r="O94" s="69"/>
      <c r="P94" s="70"/>
      <c r="R94" s="69"/>
      <c r="T94" s="69"/>
      <c r="W94" s="71"/>
      <c r="X94" s="68"/>
      <c r="Z94" s="168"/>
      <c r="AA94" s="168"/>
    </row>
    <row r="95" spans="1:27" s="72" customFormat="1" ht="20.100000000000001" customHeight="1" x14ac:dyDescent="0.25">
      <c r="A95" s="506"/>
      <c r="B95" s="88"/>
      <c r="C95" s="88"/>
      <c r="D95" s="107"/>
      <c r="E95" s="68"/>
      <c r="F95" s="68"/>
      <c r="G95" s="88"/>
      <c r="H95" s="68"/>
      <c r="I95" s="68"/>
      <c r="J95" s="69"/>
      <c r="K95" s="70"/>
      <c r="L95" s="69"/>
      <c r="M95" s="70"/>
      <c r="N95" s="69"/>
      <c r="O95" s="69"/>
      <c r="P95" s="70"/>
      <c r="R95" s="69"/>
      <c r="T95" s="69"/>
      <c r="W95" s="71"/>
      <c r="X95" s="68"/>
      <c r="Z95" s="168"/>
      <c r="AA95" s="168"/>
    </row>
    <row r="96" spans="1:27" s="72" customFormat="1" ht="20.100000000000001" customHeight="1" x14ac:dyDescent="0.25">
      <c r="A96" s="506"/>
      <c r="B96" s="88"/>
      <c r="C96" s="88"/>
      <c r="D96" s="107"/>
      <c r="E96" s="68"/>
      <c r="F96" s="68"/>
      <c r="G96" s="88"/>
      <c r="H96" s="68"/>
      <c r="I96" s="68"/>
      <c r="J96" s="69"/>
      <c r="K96" s="70"/>
      <c r="L96" s="69"/>
      <c r="M96" s="70"/>
      <c r="N96" s="69"/>
      <c r="O96" s="69"/>
      <c r="P96" s="70"/>
      <c r="R96" s="69"/>
      <c r="T96" s="69"/>
      <c r="W96" s="71"/>
      <c r="X96" s="68"/>
      <c r="Z96" s="168"/>
      <c r="AA96" s="168"/>
    </row>
    <row r="97" spans="1:27" s="72" customFormat="1" ht="20.100000000000001" customHeight="1" x14ac:dyDescent="0.25">
      <c r="A97" s="506"/>
      <c r="B97" s="88"/>
      <c r="C97" s="88"/>
      <c r="D97" s="107"/>
      <c r="E97" s="68"/>
      <c r="F97" s="68"/>
      <c r="G97" s="88"/>
      <c r="H97" s="68"/>
      <c r="I97" s="68"/>
      <c r="J97" s="69"/>
      <c r="K97" s="70"/>
      <c r="L97" s="69"/>
      <c r="M97" s="70"/>
      <c r="N97" s="69"/>
      <c r="O97" s="69"/>
      <c r="P97" s="70"/>
      <c r="R97" s="69"/>
      <c r="T97" s="69"/>
      <c r="W97" s="71"/>
      <c r="X97" s="68"/>
      <c r="Z97" s="168"/>
      <c r="AA97" s="168"/>
    </row>
  </sheetData>
  <mergeCells count="62">
    <mergeCell ref="J59:O59"/>
    <mergeCell ref="S59:W59"/>
    <mergeCell ref="J54:O54"/>
    <mergeCell ref="J55:O55"/>
    <mergeCell ref="S52:X52"/>
    <mergeCell ref="A64:W64"/>
    <mergeCell ref="K65:T65"/>
    <mergeCell ref="J60:O60"/>
    <mergeCell ref="S60:W60"/>
    <mergeCell ref="J61:O61"/>
    <mergeCell ref="S61:W61"/>
    <mergeCell ref="J62:O62"/>
    <mergeCell ref="S62:W62"/>
    <mergeCell ref="S51:X51"/>
    <mergeCell ref="S54:X54"/>
    <mergeCell ref="S55:X55"/>
    <mergeCell ref="S48:X48"/>
    <mergeCell ref="J47:O47"/>
    <mergeCell ref="J48:O48"/>
    <mergeCell ref="J49:O49"/>
    <mergeCell ref="J50:O50"/>
    <mergeCell ref="J53:O53"/>
    <mergeCell ref="J52:O52"/>
    <mergeCell ref="J51:O51"/>
    <mergeCell ref="S49:X49"/>
    <mergeCell ref="S50:X50"/>
    <mergeCell ref="S53:X53"/>
    <mergeCell ref="J44:O44"/>
    <mergeCell ref="S47:X47"/>
    <mergeCell ref="S44:X44"/>
    <mergeCell ref="S45:X45"/>
    <mergeCell ref="S46:X46"/>
    <mergeCell ref="J45:O45"/>
    <mergeCell ref="J46:O46"/>
    <mergeCell ref="J39:O39"/>
    <mergeCell ref="S39:W39"/>
    <mergeCell ref="J38:O38"/>
    <mergeCell ref="S38:W38"/>
    <mergeCell ref="J40:O40"/>
    <mergeCell ref="S40:W40"/>
    <mergeCell ref="U5:U6"/>
    <mergeCell ref="V3:W3"/>
    <mergeCell ref="J37:O37"/>
    <mergeCell ref="S37:W37"/>
    <mergeCell ref="A24:W24"/>
    <mergeCell ref="A25:W25"/>
    <mergeCell ref="A26:W27"/>
    <mergeCell ref="A28:W28"/>
    <mergeCell ref="A29:W29"/>
    <mergeCell ref="C30:V30"/>
    <mergeCell ref="C31:V32"/>
    <mergeCell ref="A33:W33"/>
    <mergeCell ref="J34:O34"/>
    <mergeCell ref="S34:W34"/>
    <mergeCell ref="A35:W3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1" sqref="W1"/>
    </sheetView>
  </sheetViews>
  <sheetFormatPr defaultColWidth="9.140625" defaultRowHeight="20.100000000000001" customHeight="1" x14ac:dyDescent="0.25"/>
  <cols>
    <col min="1" max="1" width="2.7109375" style="506" customWidth="1"/>
    <col min="2" max="2" width="4.5703125" style="88" customWidth="1"/>
    <col min="3" max="3" width="6.5703125" style="88" customWidth="1"/>
    <col min="4" max="4" width="8.140625" style="107" customWidth="1"/>
    <col min="5" max="5" width="1.7109375" style="68" customWidth="1"/>
    <col min="6" max="6" width="8.42578125" style="68" bestFit="1" customWidth="1"/>
    <col min="7" max="7" width="4.7109375" style="88" customWidth="1"/>
    <col min="8" max="8" width="1.28515625" style="68" customWidth="1"/>
    <col min="9" max="9" width="37.28515625" style="68" customWidth="1"/>
    <col min="10" max="10" width="1.28515625" style="69" customWidth="1"/>
    <col min="11" max="11" width="0.85546875" style="70" customWidth="1"/>
    <col min="12" max="12" width="10.7109375" style="69" customWidth="1"/>
    <col min="13" max="13" width="0.85546875" style="70" customWidth="1"/>
    <col min="14" max="15" width="10.7109375" style="69" customWidth="1"/>
    <col min="16" max="16" width="0.85546875" style="70" customWidth="1"/>
    <col min="17" max="17" width="10.7109375" style="72" customWidth="1"/>
    <col min="18" max="18" width="1.7109375" style="69" customWidth="1"/>
    <col min="19" max="19" width="10.7109375" style="72" customWidth="1"/>
    <col min="20" max="20" width="10.7109375" style="69" customWidth="1"/>
    <col min="21" max="22" width="10.7109375" style="72" customWidth="1"/>
    <col min="23" max="23" width="10.7109375" style="71" customWidth="1"/>
    <col min="24" max="24" width="0.28515625" style="68" customWidth="1"/>
    <col min="25" max="16384" width="9.140625" style="68"/>
  </cols>
  <sheetData>
    <row r="1" spans="1:23" ht="20.100000000000001" customHeight="1" x14ac:dyDescent="0.25">
      <c r="A1" s="1" t="s">
        <v>0</v>
      </c>
      <c r="B1" s="2"/>
      <c r="C1" s="2"/>
      <c r="D1" s="2"/>
      <c r="E1" s="3"/>
      <c r="F1" s="4"/>
      <c r="G1" s="5"/>
      <c r="H1" s="692" t="s">
        <v>52</v>
      </c>
      <c r="I1" s="692"/>
    </row>
    <row r="2" spans="1:23" ht="20.100000000000001" customHeight="1" x14ac:dyDescent="0.25">
      <c r="A2" s="1" t="s">
        <v>1</v>
      </c>
      <c r="B2" s="2"/>
      <c r="C2" s="2"/>
      <c r="D2" s="2"/>
      <c r="E2" s="3"/>
      <c r="F2" s="4"/>
      <c r="G2" s="5"/>
      <c r="H2" s="693">
        <v>423</v>
      </c>
      <c r="I2" s="693"/>
    </row>
    <row r="3" spans="1:23" ht="12" customHeight="1" x14ac:dyDescent="0.25">
      <c r="A3" s="73"/>
      <c r="B3" s="73"/>
      <c r="C3" s="73"/>
      <c r="D3" s="73"/>
      <c r="E3" s="73"/>
      <c r="F3" s="73"/>
      <c r="G3" s="73"/>
      <c r="H3" s="73"/>
      <c r="I3" s="73"/>
      <c r="J3" s="73"/>
      <c r="K3" s="73"/>
      <c r="L3" s="73"/>
      <c r="M3" s="73"/>
      <c r="N3" s="73"/>
      <c r="O3" s="73"/>
      <c r="P3" s="73"/>
      <c r="Q3" s="11"/>
      <c r="R3" s="11"/>
      <c r="S3" s="11"/>
      <c r="T3" s="11"/>
      <c r="U3" s="11"/>
      <c r="V3" s="669" t="s">
        <v>289</v>
      </c>
      <c r="W3" s="669"/>
    </row>
    <row r="4" spans="1:23" s="79" customFormat="1" ht="15.95" customHeight="1" x14ac:dyDescent="0.25">
      <c r="A4" s="725"/>
      <c r="B4" s="725"/>
      <c r="C4" s="725"/>
      <c r="D4" s="725"/>
      <c r="E4" s="67"/>
      <c r="F4" s="504"/>
      <c r="G4" s="74"/>
      <c r="I4" s="504"/>
      <c r="J4"/>
      <c r="K4" s="109"/>
      <c r="L4" s="15" t="s">
        <v>258</v>
      </c>
      <c r="M4" s="109"/>
      <c r="N4" s="502" t="s">
        <v>278</v>
      </c>
      <c r="O4" s="15" t="s">
        <v>278</v>
      </c>
      <c r="P4" s="109"/>
      <c r="Q4" s="502" t="s">
        <v>1067</v>
      </c>
      <c r="R4" s="19"/>
      <c r="S4" s="502" t="s">
        <v>1067</v>
      </c>
      <c r="T4" s="502" t="s">
        <v>1067</v>
      </c>
      <c r="U4" s="19" t="s">
        <v>1067</v>
      </c>
      <c r="V4" s="502" t="s">
        <v>1067</v>
      </c>
      <c r="W4" s="502" t="s">
        <v>1067</v>
      </c>
    </row>
    <row r="5" spans="1:23" s="79" customFormat="1" ht="15.95" customHeight="1" x14ac:dyDescent="0.25">
      <c r="A5" s="725" t="s">
        <v>5</v>
      </c>
      <c r="B5" s="725"/>
      <c r="C5" s="725"/>
      <c r="D5" s="725"/>
      <c r="E5" s="67"/>
      <c r="F5" s="504" t="s">
        <v>6</v>
      </c>
      <c r="G5" s="74" t="s">
        <v>6</v>
      </c>
      <c r="I5" s="504" t="s">
        <v>7</v>
      </c>
      <c r="J5"/>
      <c r="K5" s="109"/>
      <c r="L5" s="15" t="s">
        <v>8</v>
      </c>
      <c r="M5" s="109"/>
      <c r="N5" s="18" t="s">
        <v>9</v>
      </c>
      <c r="O5" s="15" t="s">
        <v>8</v>
      </c>
      <c r="P5" s="109"/>
      <c r="Q5" s="671" t="s">
        <v>284</v>
      </c>
      <c r="R5" s="21"/>
      <c r="S5" s="502" t="s">
        <v>10</v>
      </c>
      <c r="T5" s="673" t="s">
        <v>285</v>
      </c>
      <c r="U5" s="672" t="s">
        <v>1160</v>
      </c>
      <c r="V5" s="502" t="s">
        <v>286</v>
      </c>
      <c r="W5" s="502" t="s">
        <v>287</v>
      </c>
    </row>
    <row r="6" spans="1:23" s="79" customFormat="1" ht="15.95" customHeight="1" x14ac:dyDescent="0.25">
      <c r="A6" s="725" t="s">
        <v>11</v>
      </c>
      <c r="B6" s="725"/>
      <c r="C6" s="725"/>
      <c r="D6" s="725"/>
      <c r="E6" s="67"/>
      <c r="F6" s="504"/>
      <c r="G6" s="74" t="s">
        <v>1</v>
      </c>
      <c r="I6" s="504"/>
      <c r="J6"/>
      <c r="K6" s="109"/>
      <c r="L6" s="22">
        <v>43646</v>
      </c>
      <c r="M6" s="109"/>
      <c r="N6" s="18" t="s">
        <v>12</v>
      </c>
      <c r="O6" s="22" t="s">
        <v>1066</v>
      </c>
      <c r="P6" s="109"/>
      <c r="Q6" s="671"/>
      <c r="R6" s="21"/>
      <c r="S6" s="502" t="s">
        <v>13</v>
      </c>
      <c r="T6" s="673"/>
      <c r="U6" s="672"/>
      <c r="V6" s="502" t="s">
        <v>288</v>
      </c>
      <c r="W6" s="23" t="s">
        <v>288</v>
      </c>
    </row>
    <row r="7" spans="1:23" s="79" customFormat="1" ht="15.95" customHeight="1" x14ac:dyDescent="0.25">
      <c r="A7" s="81"/>
      <c r="B7" s="82"/>
      <c r="C7" s="82"/>
      <c r="D7" s="83"/>
      <c r="E7" s="75"/>
      <c r="J7"/>
      <c r="K7" s="109"/>
      <c r="L7" s="80"/>
      <c r="M7" s="109"/>
      <c r="N7" s="78"/>
      <c r="O7" s="80"/>
      <c r="P7" s="109"/>
      <c r="Q7" s="77"/>
      <c r="R7" s="78"/>
      <c r="S7" s="502"/>
      <c r="T7" s="18"/>
      <c r="U7" s="18"/>
      <c r="V7" s="502"/>
      <c r="W7" s="23"/>
    </row>
    <row r="8" spans="1:23" ht="15.95" customHeight="1" x14ac:dyDescent="0.25">
      <c r="A8" s="27">
        <v>1</v>
      </c>
      <c r="B8" s="28">
        <v>423</v>
      </c>
      <c r="C8" s="28">
        <v>5120</v>
      </c>
      <c r="D8" s="467">
        <v>0</v>
      </c>
      <c r="E8" s="30"/>
      <c r="F8" s="6" t="s">
        <v>53</v>
      </c>
      <c r="G8" s="31">
        <f>B8</f>
        <v>423</v>
      </c>
      <c r="H8" s="32"/>
      <c r="I8" s="61" t="s">
        <v>958</v>
      </c>
      <c r="J8"/>
      <c r="K8" s="34">
        <v>265066.48</v>
      </c>
      <c r="L8" s="33">
        <v>248814.41</v>
      </c>
      <c r="M8" s="34"/>
      <c r="N8" s="7">
        <v>39000</v>
      </c>
      <c r="O8" s="33"/>
      <c r="P8" s="109"/>
      <c r="Q8" s="35">
        <v>39000</v>
      </c>
      <c r="R8" s="36"/>
      <c r="S8" s="35"/>
      <c r="T8" s="149">
        <f>S8+Q8</f>
        <v>39000</v>
      </c>
      <c r="U8" s="150">
        <f>IF(T8=0,"",(T8-N8)/N8)</f>
        <v>0</v>
      </c>
      <c r="V8" s="35"/>
      <c r="W8" s="35"/>
    </row>
    <row r="9" spans="1:23" ht="15.95" customHeight="1" x14ac:dyDescent="0.25">
      <c r="A9" s="27">
        <v>1</v>
      </c>
      <c r="B9" s="28">
        <v>423</v>
      </c>
      <c r="C9" s="28">
        <v>5244</v>
      </c>
      <c r="D9" s="467">
        <v>0</v>
      </c>
      <c r="E9" s="30"/>
      <c r="F9" s="6" t="s">
        <v>53</v>
      </c>
      <c r="G9" s="31">
        <f t="shared" ref="G9:G11" si="0">B9</f>
        <v>423</v>
      </c>
      <c r="H9" s="32"/>
      <c r="I9" s="61" t="s">
        <v>906</v>
      </c>
      <c r="J9"/>
      <c r="K9" s="34"/>
      <c r="L9" s="33"/>
      <c r="M9" s="34"/>
      <c r="N9" s="7">
        <v>13000</v>
      </c>
      <c r="O9" s="33">
        <v>1392.95</v>
      </c>
      <c r="P9" s="109"/>
      <c r="Q9" s="474">
        <v>13000</v>
      </c>
      <c r="R9" s="473"/>
      <c r="S9" s="474"/>
      <c r="T9" s="149">
        <f t="shared" ref="T9:T11" si="1">S9+Q9</f>
        <v>13000</v>
      </c>
      <c r="U9" s="150">
        <f t="shared" ref="U9:U11" si="2">IF(T9=0,"",(T9-N9)/N9)</f>
        <v>0</v>
      </c>
      <c r="V9" s="35"/>
      <c r="W9" s="35"/>
    </row>
    <row r="10" spans="1:23" ht="15.95" customHeight="1" x14ac:dyDescent="0.25">
      <c r="A10" s="27">
        <v>1</v>
      </c>
      <c r="B10" s="28">
        <v>423</v>
      </c>
      <c r="C10" s="28">
        <v>5318</v>
      </c>
      <c r="D10" s="467">
        <v>0</v>
      </c>
      <c r="E10" s="30"/>
      <c r="F10" s="6" t="s">
        <v>53</v>
      </c>
      <c r="G10" s="31">
        <f t="shared" si="0"/>
        <v>423</v>
      </c>
      <c r="H10" s="32"/>
      <c r="I10" s="61" t="s">
        <v>959</v>
      </c>
      <c r="J10"/>
      <c r="K10" s="34"/>
      <c r="L10" s="33"/>
      <c r="M10" s="34"/>
      <c r="N10" s="7">
        <v>25000</v>
      </c>
      <c r="O10" s="33"/>
      <c r="P10" s="109"/>
      <c r="Q10" s="474">
        <v>25000</v>
      </c>
      <c r="R10" s="473"/>
      <c r="S10" s="474"/>
      <c r="T10" s="149">
        <f t="shared" si="1"/>
        <v>25000</v>
      </c>
      <c r="U10" s="150">
        <f t="shared" si="2"/>
        <v>0</v>
      </c>
      <c r="V10" s="35"/>
      <c r="W10" s="35"/>
    </row>
    <row r="11" spans="1:23" ht="15.95" customHeight="1" x14ac:dyDescent="0.25">
      <c r="A11" s="27">
        <v>1</v>
      </c>
      <c r="B11" s="28">
        <v>423</v>
      </c>
      <c r="C11" s="28">
        <v>5535</v>
      </c>
      <c r="D11" s="467">
        <v>0</v>
      </c>
      <c r="E11" s="30"/>
      <c r="F11" s="6" t="s">
        <v>53</v>
      </c>
      <c r="G11" s="31">
        <f t="shared" si="0"/>
        <v>423</v>
      </c>
      <c r="H11" s="32"/>
      <c r="I11" s="61" t="s">
        <v>960</v>
      </c>
      <c r="J11"/>
      <c r="K11" s="34"/>
      <c r="L11" s="33"/>
      <c r="M11" s="34"/>
      <c r="N11" s="7">
        <v>133000</v>
      </c>
      <c r="O11" s="33"/>
      <c r="P11" s="109"/>
      <c r="Q11" s="474">
        <v>133000</v>
      </c>
      <c r="R11" s="473"/>
      <c r="S11" s="474"/>
      <c r="T11" s="149">
        <f t="shared" si="1"/>
        <v>133000</v>
      </c>
      <c r="U11" s="150">
        <f t="shared" si="2"/>
        <v>0</v>
      </c>
      <c r="V11" s="35"/>
      <c r="W11" s="35"/>
    </row>
    <row r="12" spans="1:23" s="90" customFormat="1" ht="15.95" customHeight="1" thickBot="1" x14ac:dyDescent="0.3">
      <c r="A12" s="89"/>
      <c r="B12" s="89"/>
      <c r="C12" s="89"/>
      <c r="D12" s="89"/>
      <c r="G12" s="89"/>
      <c r="I12" s="40" t="str">
        <f>H1</f>
        <v>SNOW &amp; ICE</v>
      </c>
      <c r="J12"/>
      <c r="K12" s="43"/>
      <c r="L12" s="42">
        <f>SUM(L8:L11)</f>
        <v>248814.41</v>
      </c>
      <c r="M12" s="43"/>
      <c r="N12" s="42">
        <f>SUM(N8:N11)</f>
        <v>210000</v>
      </c>
      <c r="O12" s="42">
        <f>SUM(O8:O11)</f>
        <v>1392.95</v>
      </c>
      <c r="P12" s="43"/>
      <c r="Q12" s="42">
        <f>SUM(Q8:Q11)</f>
        <v>210000</v>
      </c>
      <c r="R12" s="10"/>
      <c r="S12" s="42">
        <f>SUM(S8:S11)</f>
        <v>0</v>
      </c>
      <c r="T12" s="42">
        <f>SUM(T8:T11)</f>
        <v>210000</v>
      </c>
      <c r="U12" s="44"/>
      <c r="V12" s="42">
        <f t="shared" ref="V12:W12" si="3">SUM(V8:V11)</f>
        <v>0</v>
      </c>
      <c r="W12" s="42">
        <f t="shared" si="3"/>
        <v>0</v>
      </c>
    </row>
    <row r="13" spans="1:23" ht="20.100000000000001" customHeight="1" x14ac:dyDescent="0.25">
      <c r="A13" s="728"/>
      <c r="B13" s="728"/>
      <c r="C13" s="728"/>
      <c r="D13" s="728"/>
      <c r="E13" s="728"/>
      <c r="F13" s="728"/>
      <c r="G13" s="728"/>
      <c r="H13" s="728"/>
      <c r="I13" s="728"/>
      <c r="J13" s="728"/>
      <c r="K13" s="728"/>
      <c r="L13" s="728"/>
      <c r="M13" s="728"/>
      <c r="N13" s="728"/>
      <c r="O13" s="728"/>
      <c r="P13" s="728"/>
      <c r="Q13" s="728"/>
      <c r="R13" s="728"/>
      <c r="S13" s="728"/>
      <c r="T13" s="728"/>
      <c r="U13" s="728"/>
      <c r="V13" s="728"/>
      <c r="W13" s="728"/>
    </row>
    <row r="14" spans="1:23" ht="20.100000000000001" customHeight="1" x14ac:dyDescent="0.25">
      <c r="A14" s="728"/>
      <c r="B14" s="728"/>
      <c r="C14" s="728"/>
      <c r="D14" s="728"/>
      <c r="E14" s="728"/>
      <c r="F14" s="728"/>
      <c r="G14" s="728"/>
      <c r="H14" s="728"/>
      <c r="I14" s="728"/>
      <c r="J14" s="728"/>
      <c r="K14" s="728"/>
      <c r="L14" s="728"/>
      <c r="M14" s="728"/>
      <c r="N14" s="728"/>
      <c r="O14" s="728"/>
      <c r="P14" s="728"/>
      <c r="Q14" s="728"/>
      <c r="R14" s="728"/>
      <c r="S14" s="728"/>
      <c r="T14" s="728"/>
      <c r="U14" s="728"/>
      <c r="V14" s="728"/>
      <c r="W14" s="728"/>
    </row>
    <row r="15" spans="1:23" ht="15.95" customHeight="1" x14ac:dyDescent="0.25">
      <c r="A15" s="682" t="s">
        <v>18</v>
      </c>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3" ht="15.95" customHeight="1" x14ac:dyDescent="0.25">
      <c r="A16" s="682"/>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4" ht="15.95" customHeight="1" x14ac:dyDescent="0.25">
      <c r="A17" s="728"/>
      <c r="B17" s="728"/>
      <c r="C17" s="728"/>
      <c r="D17" s="728"/>
      <c r="E17" s="728"/>
      <c r="F17" s="728"/>
      <c r="G17" s="728"/>
      <c r="H17" s="728"/>
      <c r="I17" s="728"/>
      <c r="J17" s="728"/>
      <c r="K17" s="728"/>
      <c r="L17" s="728"/>
      <c r="M17" s="728"/>
      <c r="N17" s="728"/>
      <c r="O17" s="728"/>
      <c r="P17" s="728"/>
      <c r="Q17" s="728"/>
      <c r="R17" s="728"/>
      <c r="S17" s="728"/>
      <c r="T17" s="728"/>
      <c r="U17" s="728"/>
      <c r="V17" s="728"/>
      <c r="W17" s="728"/>
    </row>
    <row r="18" spans="1:24" ht="15.95" customHeight="1" x14ac:dyDescent="0.25">
      <c r="A18" s="683" t="s">
        <v>19</v>
      </c>
      <c r="B18" s="683"/>
      <c r="C18" s="683"/>
      <c r="D18" s="683"/>
      <c r="E18" s="683"/>
      <c r="F18" s="683"/>
      <c r="G18" s="683"/>
      <c r="H18" s="683"/>
      <c r="I18" s="683"/>
      <c r="J18" s="683"/>
      <c r="K18" s="683"/>
      <c r="L18" s="683"/>
      <c r="M18" s="683"/>
      <c r="N18" s="683"/>
      <c r="O18" s="683"/>
      <c r="P18" s="683"/>
      <c r="Q18" s="683"/>
      <c r="R18" s="683"/>
      <c r="S18" s="683"/>
      <c r="T18" s="683"/>
      <c r="U18" s="683"/>
      <c r="V18" s="683"/>
      <c r="W18" s="683"/>
    </row>
    <row r="19" spans="1:24" ht="15.95" customHeight="1" x14ac:dyDescent="0.25">
      <c r="A19" s="92"/>
      <c r="C19" s="684" t="s">
        <v>20</v>
      </c>
      <c r="D19" s="684"/>
      <c r="E19" s="684"/>
      <c r="F19" s="684"/>
      <c r="G19" s="684"/>
      <c r="H19" s="684"/>
      <c r="I19" s="684"/>
      <c r="J19" s="684"/>
      <c r="K19" s="684"/>
      <c r="L19" s="684"/>
      <c r="M19" s="684"/>
      <c r="N19" s="684"/>
      <c r="O19" s="684"/>
      <c r="P19" s="684"/>
      <c r="Q19" s="684"/>
      <c r="R19" s="684"/>
      <c r="S19" s="684"/>
      <c r="T19" s="684"/>
      <c r="U19" s="684"/>
      <c r="V19" s="684"/>
    </row>
    <row r="20" spans="1:24" ht="15.95" customHeight="1" x14ac:dyDescent="0.25">
      <c r="C20" s="685" t="s">
        <v>21</v>
      </c>
      <c r="D20" s="685"/>
      <c r="E20" s="685"/>
      <c r="F20" s="685"/>
      <c r="G20" s="685"/>
      <c r="H20" s="685"/>
      <c r="I20" s="685"/>
      <c r="J20" s="685"/>
      <c r="K20" s="685"/>
      <c r="L20" s="685"/>
      <c r="M20" s="685"/>
      <c r="N20" s="685"/>
      <c r="O20" s="685"/>
      <c r="P20" s="685"/>
      <c r="Q20" s="685"/>
      <c r="R20" s="685"/>
      <c r="S20" s="685"/>
      <c r="T20" s="685"/>
      <c r="U20" s="685"/>
      <c r="V20" s="685"/>
    </row>
    <row r="21" spans="1:24" ht="15.95" customHeight="1" x14ac:dyDescent="0.25">
      <c r="C21" s="685"/>
      <c r="D21" s="685"/>
      <c r="E21" s="685"/>
      <c r="F21" s="685"/>
      <c r="G21" s="685"/>
      <c r="H21" s="685"/>
      <c r="I21" s="685"/>
      <c r="J21" s="685"/>
      <c r="K21" s="685"/>
      <c r="L21" s="685"/>
      <c r="M21" s="685"/>
      <c r="N21" s="685"/>
      <c r="O21" s="685"/>
      <c r="P21" s="685"/>
      <c r="Q21" s="685"/>
      <c r="R21" s="685"/>
      <c r="S21" s="685"/>
      <c r="T21" s="685"/>
      <c r="U21" s="685"/>
      <c r="V21" s="685"/>
    </row>
    <row r="22" spans="1:24" ht="15.95" customHeight="1" x14ac:dyDescent="0.25">
      <c r="A22" s="728"/>
      <c r="B22" s="728"/>
      <c r="C22" s="728"/>
      <c r="D22" s="728"/>
      <c r="E22" s="728"/>
      <c r="F22" s="728"/>
      <c r="G22" s="728"/>
      <c r="H22" s="728"/>
      <c r="I22" s="728"/>
      <c r="J22" s="728"/>
      <c r="K22" s="728"/>
      <c r="L22" s="728"/>
      <c r="M22" s="728"/>
      <c r="N22" s="728"/>
      <c r="O22" s="728"/>
      <c r="P22" s="728"/>
      <c r="Q22" s="728"/>
      <c r="R22" s="728"/>
      <c r="S22" s="728"/>
      <c r="T22" s="728"/>
      <c r="U22" s="728"/>
      <c r="V22" s="728"/>
      <c r="W22" s="728"/>
    </row>
    <row r="23" spans="1:24" s="97" customFormat="1" ht="15.95" customHeight="1" x14ac:dyDescent="0.25">
      <c r="A23" s="93"/>
      <c r="B23" s="94"/>
      <c r="C23" s="49"/>
      <c r="D23" s="95"/>
      <c r="E23" s="96"/>
      <c r="G23" s="98"/>
      <c r="H23" s="55"/>
      <c r="I23" s="55"/>
      <c r="J23" s="729" t="s">
        <v>23</v>
      </c>
      <c r="K23" s="730"/>
      <c r="L23" s="730"/>
      <c r="M23" s="730"/>
      <c r="N23" s="730"/>
      <c r="O23" s="731"/>
      <c r="P23" s="99"/>
      <c r="Q23" s="100">
        <v>4000</v>
      </c>
      <c r="R23" s="101"/>
      <c r="S23" s="732"/>
      <c r="T23" s="732"/>
      <c r="U23" s="732"/>
      <c r="V23" s="732"/>
      <c r="W23" s="733"/>
      <c r="X23" s="68"/>
    </row>
    <row r="24" spans="1:24" ht="15.95" customHeight="1" x14ac:dyDescent="0.25">
      <c r="A24" s="734"/>
      <c r="B24" s="734"/>
      <c r="C24" s="734"/>
      <c r="D24" s="734"/>
      <c r="E24" s="734"/>
      <c r="F24" s="734"/>
      <c r="G24" s="734"/>
      <c r="H24" s="734"/>
      <c r="I24" s="734"/>
      <c r="J24" s="734"/>
      <c r="K24" s="734"/>
      <c r="L24" s="734"/>
      <c r="M24" s="734"/>
      <c r="N24" s="734"/>
      <c r="O24" s="734"/>
      <c r="P24" s="734"/>
      <c r="Q24" s="734"/>
      <c r="R24" s="734"/>
      <c r="S24" s="734"/>
      <c r="T24" s="734"/>
      <c r="U24" s="734"/>
      <c r="V24" s="734"/>
      <c r="W24" s="734"/>
    </row>
    <row r="25" spans="1:24" s="79" customFormat="1" ht="15.95" customHeight="1" x14ac:dyDescent="0.25">
      <c r="B25" s="102"/>
      <c r="C25" s="82"/>
      <c r="D25" s="83"/>
      <c r="E25" s="75"/>
      <c r="J25" s="60" t="s">
        <v>24</v>
      </c>
      <c r="M25" s="76"/>
      <c r="P25" s="76"/>
      <c r="Q25" s="77"/>
      <c r="R25" s="78"/>
      <c r="S25" s="72"/>
      <c r="T25" s="69"/>
      <c r="U25" s="72"/>
      <c r="V25" s="72"/>
      <c r="W25" s="71"/>
      <c r="X25" s="68"/>
    </row>
    <row r="26" spans="1:24" ht="15.95" customHeight="1" x14ac:dyDescent="0.25">
      <c r="A26" s="84"/>
      <c r="B26" s="85"/>
      <c r="C26" s="49"/>
      <c r="D26" s="86"/>
      <c r="E26" s="87"/>
      <c r="H26" s="503"/>
      <c r="I26" s="103"/>
      <c r="J26" s="701"/>
      <c r="K26" s="702"/>
      <c r="L26" s="702"/>
      <c r="M26" s="702"/>
      <c r="N26" s="702"/>
      <c r="O26" s="703"/>
      <c r="Q26" s="104"/>
      <c r="R26" s="105"/>
      <c r="S26" s="726"/>
      <c r="T26" s="726"/>
      <c r="U26" s="726"/>
      <c r="V26" s="726"/>
      <c r="W26" s="727"/>
    </row>
    <row r="27" spans="1:24" ht="15.95" customHeight="1" x14ac:dyDescent="0.25">
      <c r="A27" s="84"/>
      <c r="B27" s="85"/>
      <c r="C27" s="49"/>
      <c r="D27" s="86"/>
      <c r="E27" s="87"/>
      <c r="H27" s="503"/>
      <c r="I27" s="503"/>
      <c r="J27" s="701"/>
      <c r="K27" s="702"/>
      <c r="L27" s="702"/>
      <c r="M27" s="702"/>
      <c r="N27" s="702"/>
      <c r="O27" s="703"/>
      <c r="Q27" s="104"/>
      <c r="R27" s="105"/>
      <c r="S27" s="726"/>
      <c r="T27" s="726"/>
      <c r="U27" s="726"/>
      <c r="V27" s="726"/>
      <c r="W27" s="727"/>
    </row>
    <row r="28" spans="1:24" ht="15.95" customHeight="1" x14ac:dyDescent="0.25">
      <c r="A28" s="84"/>
      <c r="B28" s="85"/>
      <c r="C28" s="49"/>
      <c r="D28" s="86"/>
      <c r="E28" s="87"/>
      <c r="H28" s="503"/>
      <c r="I28" s="503"/>
      <c r="J28" s="701"/>
      <c r="K28" s="702"/>
      <c r="L28" s="702"/>
      <c r="M28" s="702"/>
      <c r="N28" s="702"/>
      <c r="O28" s="703"/>
      <c r="Q28" s="104"/>
      <c r="R28" s="105"/>
      <c r="S28" s="726"/>
      <c r="T28" s="726"/>
      <c r="U28" s="726"/>
      <c r="V28" s="726"/>
      <c r="W28" s="727"/>
    </row>
    <row r="29" spans="1:24" ht="15.95" customHeight="1" x14ac:dyDescent="0.25">
      <c r="A29" s="84"/>
      <c r="B29" s="85"/>
      <c r="C29" s="49"/>
      <c r="D29" s="86"/>
      <c r="E29" s="87"/>
      <c r="J29" s="701"/>
      <c r="K29" s="702"/>
      <c r="L29" s="702"/>
      <c r="M29" s="702"/>
      <c r="N29" s="702"/>
      <c r="O29" s="703"/>
      <c r="Q29" s="104"/>
      <c r="R29" s="105"/>
      <c r="S29" s="726"/>
      <c r="T29" s="726"/>
      <c r="U29" s="726"/>
      <c r="V29" s="726"/>
      <c r="W29" s="727"/>
    </row>
    <row r="30" spans="1:24" ht="15.95" customHeight="1" thickBot="1" x14ac:dyDescent="0.3">
      <c r="E30" s="87"/>
      <c r="J30" s="68"/>
      <c r="K30" s="68"/>
      <c r="L30" s="68"/>
      <c r="N30" s="68"/>
      <c r="O30" s="66" t="s">
        <v>25</v>
      </c>
      <c r="Q30" s="91">
        <f>SUM(Q26:Q29)</f>
        <v>0</v>
      </c>
      <c r="R30" s="69" t="s">
        <v>26</v>
      </c>
    </row>
    <row r="31" spans="1:24" ht="15.95" customHeight="1" x14ac:dyDescent="0.25">
      <c r="E31" s="87"/>
    </row>
    <row r="32" spans="1:24" ht="15.95" customHeight="1" x14ac:dyDescent="0.25">
      <c r="B32" s="102"/>
      <c r="E32" s="87"/>
      <c r="I32" s="434" t="s">
        <v>696</v>
      </c>
      <c r="J32" s="60" t="s">
        <v>27</v>
      </c>
    </row>
    <row r="33" spans="1:24" ht="15.95" customHeight="1" x14ac:dyDescent="0.25">
      <c r="A33" s="84"/>
      <c r="B33" s="85"/>
      <c r="C33" s="49"/>
      <c r="D33" s="86"/>
      <c r="E33" s="87"/>
      <c r="I33" s="503" t="s">
        <v>834</v>
      </c>
      <c r="J33" s="675" t="s">
        <v>958</v>
      </c>
      <c r="K33" s="676"/>
      <c r="L33" s="676"/>
      <c r="M33" s="676"/>
      <c r="N33" s="676"/>
      <c r="O33" s="677"/>
      <c r="P33" s="8"/>
      <c r="Q33" s="62">
        <v>39000</v>
      </c>
      <c r="R33" s="105"/>
      <c r="S33" s="675" t="s">
        <v>56</v>
      </c>
      <c r="T33" s="676"/>
      <c r="U33" s="676"/>
      <c r="V33" s="676"/>
      <c r="W33" s="676"/>
      <c r="X33" s="677"/>
    </row>
    <row r="34" spans="1:24" ht="15.95" customHeight="1" x14ac:dyDescent="0.25">
      <c r="A34" s="84"/>
      <c r="B34" s="85"/>
      <c r="C34" s="49"/>
      <c r="D34" s="86"/>
      <c r="E34" s="87"/>
      <c r="I34" s="503" t="s">
        <v>836</v>
      </c>
      <c r="J34" s="675" t="s">
        <v>906</v>
      </c>
      <c r="K34" s="676"/>
      <c r="L34" s="676"/>
      <c r="M34" s="676"/>
      <c r="N34" s="676"/>
      <c r="O34" s="677"/>
      <c r="P34" s="8"/>
      <c r="Q34" s="62">
        <v>13000</v>
      </c>
      <c r="R34" s="105"/>
      <c r="S34" s="675" t="s">
        <v>58</v>
      </c>
      <c r="T34" s="676"/>
      <c r="U34" s="676"/>
      <c r="V34" s="676"/>
      <c r="W34" s="676"/>
      <c r="X34" s="677"/>
    </row>
    <row r="35" spans="1:24" ht="15.95" customHeight="1" x14ac:dyDescent="0.25">
      <c r="A35" s="84"/>
      <c r="B35" s="85"/>
      <c r="C35" s="49"/>
      <c r="D35" s="86"/>
      <c r="E35" s="87"/>
      <c r="I35" s="503" t="s">
        <v>835</v>
      </c>
      <c r="J35" s="675" t="s">
        <v>959</v>
      </c>
      <c r="K35" s="676"/>
      <c r="L35" s="676"/>
      <c r="M35" s="676"/>
      <c r="N35" s="676"/>
      <c r="O35" s="677"/>
      <c r="P35" s="8"/>
      <c r="Q35" s="62">
        <v>25000</v>
      </c>
      <c r="R35" s="105"/>
      <c r="S35" s="675" t="s">
        <v>57</v>
      </c>
      <c r="T35" s="676"/>
      <c r="U35" s="676"/>
      <c r="V35" s="676"/>
      <c r="W35" s="676"/>
      <c r="X35" s="677"/>
    </row>
    <row r="36" spans="1:24" ht="15.95" customHeight="1" x14ac:dyDescent="0.25">
      <c r="A36" s="84"/>
      <c r="B36" s="85"/>
      <c r="C36" s="49"/>
      <c r="D36" s="86"/>
      <c r="E36" s="87"/>
      <c r="I36" s="455" t="s">
        <v>837</v>
      </c>
      <c r="J36" s="675" t="s">
        <v>960</v>
      </c>
      <c r="K36" s="676"/>
      <c r="L36" s="676"/>
      <c r="M36" s="676"/>
      <c r="N36" s="676"/>
      <c r="O36" s="677"/>
      <c r="P36" s="8"/>
      <c r="Q36" s="62">
        <v>133000</v>
      </c>
      <c r="R36" s="105"/>
      <c r="S36" s="675" t="s">
        <v>1034</v>
      </c>
      <c r="T36" s="676"/>
      <c r="U36" s="676"/>
      <c r="V36" s="676"/>
      <c r="W36" s="676"/>
      <c r="X36" s="677"/>
    </row>
    <row r="37" spans="1:24" ht="15.95" customHeight="1" x14ac:dyDescent="0.25">
      <c r="A37" s="84"/>
      <c r="B37" s="85"/>
      <c r="C37" s="49"/>
      <c r="D37" s="86"/>
      <c r="E37" s="87"/>
      <c r="H37" s="503"/>
      <c r="I37" s="503"/>
      <c r="J37" s="675"/>
      <c r="K37" s="676"/>
      <c r="L37" s="676"/>
      <c r="M37" s="676"/>
      <c r="N37" s="676"/>
      <c r="O37" s="677"/>
      <c r="P37" s="8"/>
      <c r="Q37" s="62"/>
      <c r="R37" s="105"/>
      <c r="S37" s="726"/>
      <c r="T37" s="726"/>
      <c r="U37" s="726"/>
      <c r="V37" s="726"/>
      <c r="W37" s="727"/>
    </row>
    <row r="38" spans="1:24" ht="15.95" customHeight="1" x14ac:dyDescent="0.25">
      <c r="A38" s="84"/>
      <c r="B38" s="85"/>
      <c r="C38" s="49"/>
      <c r="D38" s="86"/>
      <c r="E38" s="87"/>
      <c r="H38" s="503"/>
      <c r="I38" s="503"/>
      <c r="J38" s="675"/>
      <c r="K38" s="676"/>
      <c r="L38" s="676"/>
      <c r="M38" s="676"/>
      <c r="N38" s="676"/>
      <c r="O38" s="677"/>
      <c r="P38" s="8"/>
      <c r="Q38" s="62"/>
      <c r="R38" s="105"/>
      <c r="S38" s="726"/>
      <c r="T38" s="726"/>
      <c r="U38" s="726"/>
      <c r="V38" s="726"/>
      <c r="W38" s="727"/>
    </row>
    <row r="39" spans="1:24" ht="15.95" customHeight="1" x14ac:dyDescent="0.25">
      <c r="A39" s="84"/>
      <c r="B39" s="85"/>
      <c r="C39" s="49"/>
      <c r="D39" s="86"/>
      <c r="E39" s="87"/>
      <c r="I39" s="503"/>
      <c r="J39" s="675"/>
      <c r="K39" s="676"/>
      <c r="L39" s="676"/>
      <c r="M39" s="676"/>
      <c r="N39" s="676"/>
      <c r="O39" s="677"/>
      <c r="P39" s="8"/>
      <c r="Q39" s="62"/>
      <c r="R39" s="105"/>
      <c r="S39" s="726"/>
      <c r="T39" s="726"/>
      <c r="U39" s="726"/>
      <c r="V39" s="726"/>
      <c r="W39" s="727"/>
    </row>
    <row r="40" spans="1:24" ht="15.95" customHeight="1" x14ac:dyDescent="0.25">
      <c r="A40" s="84"/>
      <c r="B40" s="85"/>
      <c r="C40" s="49"/>
      <c r="D40" s="86"/>
      <c r="E40" s="87"/>
      <c r="I40" s="503"/>
      <c r="J40" s="675"/>
      <c r="K40" s="676"/>
      <c r="L40" s="676"/>
      <c r="M40" s="676"/>
      <c r="N40" s="676"/>
      <c r="O40" s="677"/>
      <c r="P40" s="8"/>
      <c r="Q40" s="62"/>
      <c r="R40" s="105"/>
      <c r="S40" s="726"/>
      <c r="T40" s="726"/>
      <c r="U40" s="726"/>
      <c r="V40" s="726"/>
      <c r="W40" s="727"/>
    </row>
    <row r="41" spans="1:24" ht="15.95" customHeight="1" x14ac:dyDescent="0.25">
      <c r="A41" s="84"/>
      <c r="B41" s="85"/>
      <c r="C41" s="49"/>
      <c r="D41" s="86"/>
      <c r="E41" s="87"/>
      <c r="H41" s="503"/>
      <c r="I41" s="503"/>
      <c r="J41" s="675"/>
      <c r="K41" s="676"/>
      <c r="L41" s="676"/>
      <c r="M41" s="676"/>
      <c r="N41" s="676"/>
      <c r="O41" s="677"/>
      <c r="P41" s="8"/>
      <c r="Q41" s="62"/>
      <c r="R41" s="105"/>
      <c r="S41" s="726"/>
      <c r="T41" s="726"/>
      <c r="U41" s="726"/>
      <c r="V41" s="726"/>
      <c r="W41" s="727"/>
    </row>
    <row r="42" spans="1:24" ht="15.95" customHeight="1" x14ac:dyDescent="0.25">
      <c r="A42" s="84"/>
      <c r="B42" s="85"/>
      <c r="D42" s="49"/>
      <c r="E42" s="87"/>
      <c r="H42" s="503"/>
      <c r="I42" s="503"/>
      <c r="J42" s="675"/>
      <c r="K42" s="676"/>
      <c r="L42" s="676"/>
      <c r="M42" s="676"/>
      <c r="N42" s="676"/>
      <c r="O42" s="677"/>
      <c r="P42" s="8"/>
      <c r="Q42" s="62"/>
      <c r="R42" s="105"/>
      <c r="S42" s="726"/>
      <c r="T42" s="726"/>
      <c r="U42" s="726"/>
      <c r="V42" s="726"/>
      <c r="W42" s="727"/>
    </row>
    <row r="43" spans="1:24" ht="15.95" customHeight="1" thickBot="1" x14ac:dyDescent="0.3">
      <c r="E43" s="87"/>
      <c r="J43" s="68"/>
      <c r="K43" s="68"/>
      <c r="L43" s="68"/>
      <c r="N43" s="68"/>
      <c r="O43" s="66" t="s">
        <v>28</v>
      </c>
      <c r="Q43" s="91">
        <f>SUM(Q33:Q42)</f>
        <v>210000</v>
      </c>
      <c r="R43" s="69" t="s">
        <v>29</v>
      </c>
    </row>
    <row r="44" spans="1:24" ht="30" customHeight="1" x14ac:dyDescent="0.25">
      <c r="A44" s="728"/>
      <c r="B44" s="728"/>
      <c r="C44" s="728"/>
      <c r="D44" s="728"/>
      <c r="E44" s="728"/>
      <c r="F44" s="728"/>
      <c r="G44" s="728"/>
      <c r="H44" s="728"/>
      <c r="I44" s="728"/>
      <c r="J44" s="728"/>
      <c r="K44" s="728"/>
      <c r="L44" s="728"/>
      <c r="M44" s="728"/>
      <c r="N44" s="728"/>
      <c r="O44" s="728"/>
      <c r="P44" s="728"/>
      <c r="Q44" s="728"/>
      <c r="R44" s="728"/>
      <c r="S44" s="728"/>
      <c r="T44" s="728"/>
      <c r="U44" s="728"/>
      <c r="V44" s="728"/>
      <c r="W44" s="728"/>
    </row>
    <row r="45" spans="1:24" ht="15.95" customHeight="1" thickBot="1" x14ac:dyDescent="0.3">
      <c r="J45" s="68"/>
      <c r="K45" s="674" t="s">
        <v>1072</v>
      </c>
      <c r="L45" s="674"/>
      <c r="M45" s="674"/>
      <c r="N45" s="674"/>
      <c r="O45" s="674"/>
      <c r="P45" s="674"/>
      <c r="Q45" s="674"/>
      <c r="R45" s="674"/>
      <c r="S45" s="674"/>
      <c r="T45" s="674"/>
      <c r="U45" s="68"/>
      <c r="V45" s="68"/>
      <c r="W45" s="68"/>
    </row>
    <row r="46" spans="1:24" ht="15.95" customHeight="1" x14ac:dyDescent="0.25">
      <c r="J46" s="68"/>
      <c r="K46" s="68"/>
      <c r="L46" s="68"/>
      <c r="N46" s="68"/>
      <c r="O46" s="68"/>
    </row>
    <row r="47" spans="1:24" ht="15.95" customHeight="1" x14ac:dyDescent="0.25">
      <c r="J47" s="68"/>
      <c r="K47" s="68"/>
      <c r="L47" s="68"/>
      <c r="N47" s="68"/>
      <c r="O47" s="68"/>
    </row>
    <row r="48" spans="1:24" ht="17.100000000000001" customHeight="1" x14ac:dyDescent="0.25">
      <c r="J48" s="68"/>
      <c r="K48" s="68"/>
      <c r="L48" s="68"/>
      <c r="N48" s="68"/>
      <c r="O48" s="68"/>
    </row>
    <row r="49" spans="1:23" ht="17.100000000000001" customHeight="1" x14ac:dyDescent="0.25">
      <c r="J49" s="68"/>
      <c r="K49" s="68"/>
      <c r="L49" s="68"/>
      <c r="N49" s="68"/>
      <c r="O49" s="68"/>
    </row>
    <row r="50" spans="1:23" ht="17.100000000000001" customHeight="1" x14ac:dyDescent="0.25"/>
    <row r="51" spans="1:23" ht="17.100000000000001" customHeight="1" x14ac:dyDescent="0.25">
      <c r="A51" s="68"/>
      <c r="B51" s="68"/>
      <c r="C51" s="68"/>
      <c r="D51" s="68"/>
      <c r="G51" s="68"/>
      <c r="J51" s="68"/>
      <c r="K51" s="68"/>
      <c r="L51" s="68"/>
      <c r="M51" s="68"/>
      <c r="N51" s="68"/>
      <c r="O51" s="68"/>
      <c r="P51" s="68"/>
      <c r="Q51" s="68"/>
      <c r="R51" s="68"/>
      <c r="S51" s="68"/>
      <c r="T51" s="68"/>
      <c r="U51" s="68"/>
      <c r="V51" s="68"/>
      <c r="W51" s="68"/>
    </row>
    <row r="52" spans="1:23" ht="17.100000000000001" customHeight="1" x14ac:dyDescent="0.25">
      <c r="A52" s="68"/>
      <c r="B52" s="68"/>
      <c r="C52" s="68"/>
      <c r="D52" s="68"/>
      <c r="G52" s="68"/>
      <c r="J52" s="68"/>
      <c r="K52" s="68"/>
      <c r="L52" s="68"/>
      <c r="M52" s="68"/>
      <c r="N52" s="68"/>
      <c r="O52" s="68"/>
      <c r="P52" s="68"/>
      <c r="Q52" s="68"/>
      <c r="R52" s="68"/>
      <c r="S52" s="68"/>
      <c r="T52" s="68"/>
      <c r="U52" s="68"/>
      <c r="V52" s="68"/>
      <c r="W52" s="68"/>
    </row>
    <row r="53" spans="1:23" ht="17.100000000000001" customHeight="1" x14ac:dyDescent="0.25">
      <c r="A53" s="68"/>
      <c r="B53" s="68"/>
      <c r="C53" s="68"/>
      <c r="D53" s="68"/>
      <c r="G53" s="68"/>
      <c r="J53" s="68"/>
      <c r="K53" s="68"/>
      <c r="L53" s="68"/>
      <c r="M53" s="68"/>
      <c r="N53" s="68"/>
      <c r="O53" s="68"/>
      <c r="P53" s="68"/>
      <c r="Q53" s="68"/>
      <c r="R53" s="68"/>
      <c r="S53" s="68"/>
      <c r="T53" s="68"/>
      <c r="U53" s="68"/>
      <c r="V53" s="68"/>
      <c r="W53" s="68"/>
    </row>
    <row r="54" spans="1:23" ht="17.100000000000001" customHeight="1" x14ac:dyDescent="0.25">
      <c r="A54" s="68"/>
      <c r="B54" s="68"/>
      <c r="C54" s="68"/>
      <c r="D54" s="68"/>
      <c r="G54" s="68"/>
      <c r="J54" s="68"/>
      <c r="K54" s="68"/>
      <c r="L54" s="68"/>
      <c r="M54" s="68"/>
      <c r="N54" s="68"/>
      <c r="O54" s="68"/>
      <c r="P54" s="68"/>
      <c r="Q54" s="68"/>
      <c r="R54" s="68"/>
      <c r="S54" s="68"/>
      <c r="T54" s="68"/>
      <c r="U54" s="68"/>
      <c r="V54" s="68"/>
      <c r="W54" s="68"/>
    </row>
    <row r="55" spans="1:23" ht="17.100000000000001" customHeight="1" x14ac:dyDescent="0.25">
      <c r="A55" s="68"/>
      <c r="B55" s="68"/>
      <c r="C55" s="68"/>
      <c r="D55" s="68"/>
      <c r="G55" s="68"/>
      <c r="J55" s="68"/>
      <c r="K55" s="68"/>
      <c r="L55" s="68"/>
      <c r="M55" s="68"/>
      <c r="N55" s="68"/>
      <c r="O55" s="68"/>
      <c r="P55" s="68"/>
      <c r="Q55" s="68"/>
      <c r="R55" s="68"/>
      <c r="S55" s="68"/>
      <c r="T55" s="68"/>
      <c r="U55" s="68"/>
      <c r="V55" s="68"/>
      <c r="W55" s="68"/>
    </row>
    <row r="56" spans="1:23" ht="17.100000000000001" customHeight="1" x14ac:dyDescent="0.25">
      <c r="A56" s="68"/>
      <c r="B56" s="68"/>
      <c r="C56" s="68"/>
      <c r="D56" s="68"/>
      <c r="G56" s="68"/>
      <c r="J56" s="68"/>
      <c r="K56" s="68"/>
      <c r="L56" s="68"/>
      <c r="M56" s="68"/>
      <c r="N56" s="68"/>
      <c r="O56" s="68"/>
      <c r="P56" s="68"/>
      <c r="Q56" s="68"/>
      <c r="R56" s="68"/>
      <c r="S56" s="68"/>
      <c r="T56" s="68"/>
      <c r="U56" s="68"/>
      <c r="V56" s="68"/>
      <c r="W56" s="68"/>
    </row>
    <row r="57" spans="1:23" ht="17.100000000000001" customHeight="1" x14ac:dyDescent="0.25">
      <c r="A57" s="68"/>
      <c r="B57" s="68"/>
      <c r="C57" s="68"/>
      <c r="D57" s="68"/>
      <c r="G57" s="68"/>
      <c r="J57" s="68"/>
      <c r="K57" s="68"/>
      <c r="L57" s="68"/>
      <c r="M57" s="68"/>
      <c r="N57" s="68"/>
      <c r="O57" s="68"/>
      <c r="P57" s="68"/>
      <c r="Q57" s="68"/>
      <c r="R57" s="68"/>
      <c r="S57" s="68"/>
      <c r="T57" s="68"/>
      <c r="U57" s="68"/>
      <c r="V57" s="68"/>
      <c r="W57" s="68"/>
    </row>
    <row r="58" spans="1:23" ht="17.100000000000001" customHeight="1" x14ac:dyDescent="0.25">
      <c r="A58" s="68"/>
      <c r="B58" s="68"/>
      <c r="C58" s="68"/>
      <c r="D58" s="68"/>
      <c r="G58" s="68"/>
      <c r="J58" s="68"/>
      <c r="K58" s="68"/>
      <c r="L58" s="68"/>
      <c r="M58" s="68"/>
      <c r="N58" s="68"/>
      <c r="O58" s="68"/>
      <c r="P58" s="68"/>
      <c r="Q58" s="68"/>
      <c r="R58" s="68"/>
      <c r="S58" s="68"/>
      <c r="T58" s="68"/>
      <c r="U58" s="68"/>
      <c r="V58" s="68"/>
      <c r="W58" s="68"/>
    </row>
    <row r="59" spans="1:23" ht="17.100000000000001" customHeight="1" x14ac:dyDescent="0.25">
      <c r="A59" s="68"/>
      <c r="B59" s="68"/>
      <c r="C59" s="68"/>
      <c r="D59" s="68"/>
      <c r="G59" s="68"/>
      <c r="J59" s="68"/>
      <c r="K59" s="68"/>
      <c r="L59" s="68"/>
      <c r="M59" s="68"/>
      <c r="N59" s="68"/>
      <c r="O59" s="68"/>
      <c r="P59" s="68"/>
      <c r="Q59" s="68"/>
      <c r="R59" s="68"/>
      <c r="S59" s="68"/>
      <c r="T59" s="68"/>
      <c r="U59" s="68"/>
      <c r="V59" s="68"/>
      <c r="W59" s="68"/>
    </row>
    <row r="60" spans="1:23" ht="17.100000000000001" customHeight="1" x14ac:dyDescent="0.25">
      <c r="A60" s="68"/>
      <c r="B60" s="68"/>
      <c r="C60" s="68"/>
      <c r="D60" s="68"/>
      <c r="G60" s="68"/>
      <c r="J60" s="68"/>
      <c r="K60" s="68"/>
      <c r="L60" s="68"/>
      <c r="M60" s="68"/>
      <c r="N60" s="68"/>
      <c r="O60" s="68"/>
      <c r="P60" s="68"/>
      <c r="Q60" s="68"/>
      <c r="R60" s="68"/>
      <c r="S60" s="68"/>
      <c r="T60" s="68"/>
      <c r="U60" s="68"/>
      <c r="V60" s="68"/>
      <c r="W60" s="68"/>
    </row>
    <row r="61" spans="1:23" ht="17.100000000000001" customHeight="1" x14ac:dyDescent="0.25">
      <c r="A61" s="68"/>
      <c r="B61" s="68"/>
      <c r="C61" s="68"/>
      <c r="D61" s="68"/>
      <c r="G61" s="68"/>
      <c r="J61" s="68"/>
      <c r="K61" s="68"/>
      <c r="L61" s="68"/>
      <c r="M61" s="68"/>
      <c r="N61" s="68"/>
      <c r="O61" s="68"/>
      <c r="P61" s="68"/>
      <c r="Q61" s="68"/>
      <c r="R61" s="68"/>
      <c r="S61" s="68"/>
      <c r="T61" s="68"/>
      <c r="U61" s="68"/>
      <c r="V61" s="68"/>
      <c r="W61" s="68"/>
    </row>
    <row r="62" spans="1:23" ht="17.100000000000001" customHeight="1" x14ac:dyDescent="0.25">
      <c r="A62" s="68"/>
      <c r="B62" s="68"/>
      <c r="C62" s="68"/>
      <c r="D62" s="68"/>
      <c r="G62" s="68"/>
      <c r="J62" s="68"/>
      <c r="K62" s="68"/>
      <c r="L62" s="68"/>
      <c r="M62" s="68"/>
      <c r="N62" s="68"/>
      <c r="O62" s="68"/>
      <c r="P62" s="68"/>
      <c r="Q62" s="68"/>
      <c r="R62" s="68"/>
      <c r="S62" s="68"/>
      <c r="T62" s="68"/>
      <c r="U62" s="68"/>
      <c r="V62" s="68"/>
      <c r="W62" s="68"/>
    </row>
    <row r="63" spans="1:23" ht="17.100000000000001" customHeight="1" x14ac:dyDescent="0.25">
      <c r="A63" s="68"/>
      <c r="B63" s="68"/>
      <c r="C63" s="68"/>
      <c r="D63" s="68"/>
      <c r="G63" s="68"/>
      <c r="J63" s="68"/>
      <c r="K63" s="68"/>
      <c r="L63" s="68"/>
      <c r="M63" s="68"/>
      <c r="N63" s="68"/>
      <c r="O63" s="68"/>
      <c r="P63" s="68"/>
      <c r="Q63" s="68"/>
      <c r="R63" s="68"/>
      <c r="S63" s="68"/>
      <c r="T63" s="68"/>
      <c r="U63" s="68"/>
      <c r="V63" s="68"/>
      <c r="W63" s="68"/>
    </row>
    <row r="64" spans="1:23" ht="17.100000000000001" customHeight="1" x14ac:dyDescent="0.25">
      <c r="A64" s="68"/>
      <c r="B64" s="68"/>
      <c r="C64" s="68"/>
      <c r="D64" s="68"/>
      <c r="G64" s="68"/>
      <c r="J64" s="68"/>
      <c r="K64" s="68"/>
      <c r="L64" s="68"/>
      <c r="M64" s="68"/>
      <c r="N64" s="68"/>
      <c r="O64" s="68"/>
      <c r="P64" s="68"/>
      <c r="Q64" s="68"/>
      <c r="R64" s="68"/>
      <c r="S64" s="68"/>
      <c r="T64" s="68"/>
      <c r="U64" s="68"/>
      <c r="V64" s="68"/>
      <c r="W64" s="68"/>
    </row>
    <row r="65" spans="1:23" ht="17.100000000000001" customHeight="1" x14ac:dyDescent="0.25">
      <c r="A65" s="68"/>
      <c r="B65" s="68"/>
      <c r="C65" s="68"/>
      <c r="D65" s="68"/>
      <c r="G65" s="68"/>
      <c r="J65" s="68"/>
      <c r="K65" s="68"/>
      <c r="L65" s="68"/>
      <c r="M65" s="68"/>
      <c r="N65" s="68"/>
      <c r="O65" s="68"/>
      <c r="P65" s="68"/>
      <c r="Q65" s="68"/>
      <c r="R65" s="68"/>
      <c r="S65" s="68"/>
      <c r="T65" s="68"/>
      <c r="U65" s="68"/>
      <c r="V65" s="68"/>
      <c r="W65" s="68"/>
    </row>
    <row r="66" spans="1:23" ht="17.100000000000001" customHeight="1" x14ac:dyDescent="0.25">
      <c r="A66" s="68"/>
      <c r="B66" s="68"/>
      <c r="C66" s="68"/>
      <c r="D66" s="68"/>
      <c r="G66" s="68"/>
      <c r="J66" s="68"/>
      <c r="K66" s="68"/>
      <c r="L66" s="68"/>
      <c r="M66" s="68"/>
      <c r="N66" s="68"/>
      <c r="O66" s="68"/>
      <c r="P66" s="68"/>
      <c r="Q66" s="68"/>
      <c r="R66" s="68"/>
      <c r="S66" s="68"/>
      <c r="T66" s="68"/>
      <c r="U66" s="68"/>
      <c r="V66" s="68"/>
      <c r="W66" s="68"/>
    </row>
    <row r="67" spans="1:23" ht="20.100000000000001" customHeight="1" x14ac:dyDescent="0.25">
      <c r="A67" s="68"/>
      <c r="B67" s="68"/>
      <c r="C67" s="68"/>
      <c r="D67" s="68"/>
      <c r="G67" s="68"/>
      <c r="J67" s="68"/>
      <c r="K67" s="68"/>
      <c r="L67" s="68"/>
      <c r="M67" s="68"/>
      <c r="N67" s="68"/>
      <c r="O67" s="68"/>
      <c r="P67" s="68"/>
      <c r="Q67" s="68"/>
      <c r="R67" s="68"/>
      <c r="S67" s="68"/>
      <c r="T67" s="68"/>
      <c r="U67" s="68"/>
      <c r="V67" s="68"/>
      <c r="W67" s="68"/>
    </row>
    <row r="68" spans="1:23" ht="20.100000000000001" customHeight="1" x14ac:dyDescent="0.25">
      <c r="A68" s="68"/>
      <c r="B68" s="68"/>
      <c r="C68" s="68"/>
      <c r="D68" s="68"/>
      <c r="G68" s="68"/>
      <c r="J68" s="68"/>
      <c r="K68" s="68"/>
      <c r="L68" s="68"/>
      <c r="M68" s="68"/>
      <c r="N68" s="68"/>
      <c r="O68" s="68"/>
      <c r="P68" s="68"/>
      <c r="Q68" s="68"/>
      <c r="R68" s="68"/>
      <c r="S68" s="68"/>
      <c r="T68" s="68"/>
      <c r="U68" s="68"/>
      <c r="V68" s="68"/>
      <c r="W68" s="68"/>
    </row>
    <row r="69" spans="1:23" ht="20.100000000000001" customHeight="1" x14ac:dyDescent="0.25">
      <c r="A69" s="68"/>
      <c r="B69" s="68"/>
      <c r="C69" s="68"/>
      <c r="D69" s="68"/>
      <c r="G69" s="68"/>
      <c r="J69" s="68"/>
      <c r="K69" s="68"/>
      <c r="L69" s="68"/>
      <c r="M69" s="68"/>
      <c r="N69" s="68"/>
      <c r="O69" s="68"/>
      <c r="P69" s="68"/>
      <c r="Q69" s="68"/>
      <c r="R69" s="68"/>
      <c r="S69" s="68"/>
      <c r="T69" s="68"/>
      <c r="U69" s="68"/>
      <c r="V69" s="68"/>
      <c r="W69" s="68"/>
    </row>
    <row r="70" spans="1:23" ht="20.100000000000001" customHeight="1" x14ac:dyDescent="0.25">
      <c r="A70" s="68"/>
      <c r="B70" s="68"/>
      <c r="C70" s="68"/>
      <c r="D70" s="68"/>
      <c r="G70" s="68"/>
      <c r="J70" s="68"/>
      <c r="K70" s="68"/>
      <c r="L70" s="68"/>
      <c r="M70" s="68"/>
      <c r="N70" s="68"/>
      <c r="O70" s="68"/>
      <c r="P70" s="68"/>
      <c r="Q70" s="68"/>
      <c r="R70" s="68"/>
      <c r="S70" s="68"/>
      <c r="T70" s="68"/>
      <c r="U70" s="68"/>
      <c r="V70" s="68"/>
      <c r="W70" s="68"/>
    </row>
    <row r="71" spans="1:23" ht="20.100000000000001" customHeight="1" x14ac:dyDescent="0.25">
      <c r="A71" s="68"/>
      <c r="B71" s="68"/>
      <c r="C71" s="68"/>
      <c r="D71" s="68"/>
      <c r="G71" s="68"/>
      <c r="J71" s="68"/>
      <c r="K71" s="68"/>
      <c r="L71" s="68"/>
      <c r="M71" s="68"/>
      <c r="N71" s="68"/>
      <c r="O71" s="68"/>
      <c r="P71" s="68"/>
      <c r="Q71" s="68"/>
      <c r="R71" s="68"/>
      <c r="S71" s="68"/>
      <c r="T71" s="68"/>
      <c r="U71" s="68"/>
      <c r="V71" s="68"/>
      <c r="W71" s="68"/>
    </row>
    <row r="72" spans="1:23" ht="20.100000000000001" customHeight="1" x14ac:dyDescent="0.25">
      <c r="A72" s="68"/>
      <c r="B72" s="68"/>
      <c r="C72" s="68"/>
      <c r="D72" s="68"/>
      <c r="G72" s="68"/>
      <c r="J72" s="68"/>
      <c r="K72" s="68"/>
      <c r="L72" s="68"/>
      <c r="M72" s="68"/>
      <c r="N72" s="68"/>
      <c r="O72" s="68"/>
      <c r="P72" s="68"/>
      <c r="Q72" s="68"/>
      <c r="R72" s="68"/>
      <c r="S72" s="68"/>
      <c r="T72" s="68"/>
      <c r="U72" s="68"/>
      <c r="V72" s="68"/>
      <c r="W72" s="68"/>
    </row>
    <row r="73" spans="1:23" ht="20.100000000000001" customHeight="1" x14ac:dyDescent="0.25">
      <c r="A73" s="68"/>
      <c r="B73" s="68"/>
      <c r="C73" s="68"/>
      <c r="D73" s="68"/>
      <c r="G73" s="68"/>
      <c r="J73" s="68"/>
      <c r="K73" s="68"/>
      <c r="L73" s="68"/>
      <c r="M73" s="68"/>
      <c r="N73" s="68"/>
      <c r="O73" s="68"/>
      <c r="P73" s="68"/>
      <c r="Q73" s="68"/>
      <c r="R73" s="68"/>
      <c r="S73" s="68"/>
      <c r="T73" s="68"/>
      <c r="U73" s="68"/>
      <c r="V73" s="68"/>
      <c r="W73" s="68"/>
    </row>
    <row r="74" spans="1:23" ht="20.100000000000001" customHeight="1" x14ac:dyDescent="0.25">
      <c r="A74" s="68"/>
      <c r="B74" s="68"/>
      <c r="C74" s="68"/>
      <c r="D74" s="68"/>
      <c r="G74" s="68"/>
      <c r="J74" s="68"/>
      <c r="K74" s="68"/>
      <c r="L74" s="68"/>
      <c r="M74" s="68"/>
      <c r="N74" s="68"/>
      <c r="O74" s="68"/>
      <c r="P74" s="68"/>
      <c r="Q74" s="68"/>
      <c r="R74" s="68"/>
      <c r="S74" s="68"/>
      <c r="T74" s="68"/>
      <c r="U74" s="68"/>
      <c r="V74" s="68"/>
      <c r="W74" s="68"/>
    </row>
    <row r="75" spans="1:23" ht="20.100000000000001" customHeight="1" x14ac:dyDescent="0.25">
      <c r="A75" s="68"/>
      <c r="B75" s="68"/>
      <c r="C75" s="68"/>
      <c r="D75" s="68"/>
      <c r="G75" s="68"/>
      <c r="J75" s="68"/>
      <c r="K75" s="68"/>
      <c r="L75" s="68"/>
      <c r="M75" s="68"/>
      <c r="N75" s="68"/>
      <c r="O75" s="68"/>
      <c r="P75" s="68"/>
      <c r="Q75" s="68"/>
      <c r="R75" s="68"/>
      <c r="S75" s="68"/>
      <c r="T75" s="68"/>
      <c r="U75" s="68"/>
      <c r="V75" s="68"/>
      <c r="W75" s="68"/>
    </row>
    <row r="76" spans="1:23" ht="20.100000000000001" customHeight="1" x14ac:dyDescent="0.25">
      <c r="A76" s="68"/>
      <c r="B76" s="68"/>
      <c r="C76" s="68"/>
      <c r="D76" s="68"/>
      <c r="G76" s="68"/>
      <c r="J76" s="68"/>
      <c r="K76" s="68"/>
      <c r="L76" s="68"/>
      <c r="M76" s="68"/>
      <c r="N76" s="68"/>
      <c r="O76" s="68"/>
      <c r="P76" s="68"/>
      <c r="Q76" s="68"/>
      <c r="R76" s="68"/>
      <c r="S76" s="68"/>
      <c r="T76" s="68"/>
      <c r="U76" s="68"/>
      <c r="V76" s="68"/>
      <c r="W76" s="68"/>
    </row>
    <row r="77" spans="1:23" ht="20.100000000000001" customHeight="1" x14ac:dyDescent="0.25">
      <c r="A77" s="68"/>
      <c r="B77" s="68"/>
      <c r="C77" s="68"/>
      <c r="D77" s="68"/>
      <c r="G77" s="68"/>
      <c r="J77" s="68"/>
      <c r="K77" s="68"/>
      <c r="L77" s="68"/>
      <c r="M77" s="68"/>
      <c r="N77" s="68"/>
      <c r="O77" s="68"/>
      <c r="P77" s="68"/>
      <c r="Q77" s="68"/>
      <c r="R77" s="68"/>
      <c r="S77" s="68"/>
      <c r="T77" s="68"/>
      <c r="U77" s="68"/>
      <c r="V77" s="68"/>
      <c r="W77" s="68"/>
    </row>
  </sheetData>
  <mergeCells count="50">
    <mergeCell ref="J36:O36"/>
    <mergeCell ref="J37:O37"/>
    <mergeCell ref="S37:W37"/>
    <mergeCell ref="S36:X36"/>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J34:O34"/>
    <mergeCell ref="S33:X33"/>
    <mergeCell ref="S35:X35"/>
    <mergeCell ref="S34:X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S8" sqref="S8"/>
    </sheetView>
  </sheetViews>
  <sheetFormatPr defaultColWidth="9.140625" defaultRowHeight="20.100000000000001" customHeight="1" x14ac:dyDescent="0.25"/>
  <cols>
    <col min="1" max="1" width="2.7109375" style="589" customWidth="1"/>
    <col min="2" max="2" width="4.42578125" style="31" customWidth="1"/>
    <col min="3" max="3" width="6.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140625" style="6" customWidth="1"/>
    <col min="25" max="16384" width="9.140625" style="6"/>
  </cols>
  <sheetData>
    <row r="1" spans="1:23" ht="20.100000000000001" customHeight="1" x14ac:dyDescent="0.25">
      <c r="A1" s="1" t="s">
        <v>0</v>
      </c>
      <c r="B1" s="2"/>
      <c r="C1" s="2"/>
      <c r="D1" s="2"/>
      <c r="E1" s="3"/>
      <c r="F1" s="4"/>
      <c r="G1" s="5"/>
      <c r="H1" s="692" t="s">
        <v>436</v>
      </c>
      <c r="I1" s="692"/>
    </row>
    <row r="2" spans="1:23" ht="20.100000000000001" customHeight="1" x14ac:dyDescent="0.25">
      <c r="A2" s="1" t="s">
        <v>1</v>
      </c>
      <c r="B2" s="2"/>
      <c r="C2" s="2"/>
      <c r="D2" s="2"/>
      <c r="E2" s="3"/>
      <c r="F2" s="4"/>
      <c r="G2" s="5"/>
      <c r="H2" s="735">
        <v>424</v>
      </c>
      <c r="I2" s="735"/>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86"/>
      <c r="G4" s="13"/>
      <c r="I4" s="586"/>
      <c r="J4"/>
      <c r="K4" s="109"/>
      <c r="L4" s="15" t="s">
        <v>258</v>
      </c>
      <c r="M4" s="109"/>
      <c r="N4" s="587" t="s">
        <v>278</v>
      </c>
      <c r="O4" s="15" t="s">
        <v>278</v>
      </c>
      <c r="P4" s="109"/>
      <c r="Q4" s="587" t="s">
        <v>1067</v>
      </c>
      <c r="R4" s="19"/>
      <c r="S4" s="587" t="s">
        <v>1067</v>
      </c>
      <c r="T4" s="587" t="s">
        <v>1067</v>
      </c>
      <c r="U4" s="19" t="s">
        <v>1067</v>
      </c>
      <c r="V4" s="587" t="s">
        <v>1067</v>
      </c>
      <c r="W4" s="587" t="s">
        <v>1067</v>
      </c>
    </row>
    <row r="5" spans="1:23" s="20" customFormat="1" ht="15.95" customHeight="1" x14ac:dyDescent="0.25">
      <c r="A5" s="670" t="s">
        <v>5</v>
      </c>
      <c r="B5" s="670"/>
      <c r="C5" s="670"/>
      <c r="D5" s="670"/>
      <c r="E5" s="3"/>
      <c r="F5" s="586" t="s">
        <v>6</v>
      </c>
      <c r="G5" s="13" t="s">
        <v>6</v>
      </c>
      <c r="I5" s="586" t="s">
        <v>7</v>
      </c>
      <c r="J5"/>
      <c r="K5" s="109"/>
      <c r="L5" s="15" t="s">
        <v>8</v>
      </c>
      <c r="M5" s="109"/>
      <c r="N5" s="18" t="s">
        <v>9</v>
      </c>
      <c r="O5" s="15" t="s">
        <v>8</v>
      </c>
      <c r="P5" s="109"/>
      <c r="Q5" s="671" t="s">
        <v>284</v>
      </c>
      <c r="R5" s="21"/>
      <c r="S5" s="587" t="s">
        <v>10</v>
      </c>
      <c r="T5" s="673" t="s">
        <v>285</v>
      </c>
      <c r="U5" s="672" t="s">
        <v>1160</v>
      </c>
      <c r="V5" s="587" t="s">
        <v>286</v>
      </c>
      <c r="W5" s="587" t="s">
        <v>287</v>
      </c>
    </row>
    <row r="6" spans="1:23" s="20" customFormat="1" ht="15.95" customHeight="1" x14ac:dyDescent="0.25">
      <c r="A6" s="670" t="s">
        <v>11</v>
      </c>
      <c r="B6" s="670"/>
      <c r="C6" s="670"/>
      <c r="D6" s="670"/>
      <c r="E6" s="3"/>
      <c r="F6" s="586"/>
      <c r="G6" s="13" t="s">
        <v>1</v>
      </c>
      <c r="I6" s="586"/>
      <c r="J6"/>
      <c r="K6" s="109"/>
      <c r="L6" s="22">
        <v>43646</v>
      </c>
      <c r="M6" s="109"/>
      <c r="N6" s="18" t="s">
        <v>12</v>
      </c>
      <c r="O6" s="22" t="s">
        <v>1066</v>
      </c>
      <c r="P6" s="109"/>
      <c r="Q6" s="671"/>
      <c r="R6" s="21"/>
      <c r="S6" s="587" t="s">
        <v>13</v>
      </c>
      <c r="T6" s="673"/>
      <c r="U6" s="672"/>
      <c r="V6" s="587" t="s">
        <v>288</v>
      </c>
      <c r="W6" s="23" t="s">
        <v>288</v>
      </c>
    </row>
    <row r="7" spans="1:23" s="20" customFormat="1" ht="15.95" customHeight="1" x14ac:dyDescent="0.25">
      <c r="A7" s="24"/>
      <c r="B7" s="25"/>
      <c r="C7" s="25"/>
      <c r="D7" s="26"/>
      <c r="E7" s="14"/>
      <c r="J7"/>
      <c r="K7" s="109"/>
      <c r="L7" s="22"/>
      <c r="M7" s="109"/>
      <c r="N7" s="18"/>
      <c r="O7" s="22"/>
      <c r="P7" s="109"/>
      <c r="Q7" s="587"/>
      <c r="R7" s="18"/>
      <c r="S7" s="587"/>
      <c r="T7" s="18"/>
      <c r="U7" s="18"/>
      <c r="V7" s="587"/>
      <c r="W7" s="23"/>
    </row>
    <row r="8" spans="1:23" ht="15.95" customHeight="1" x14ac:dyDescent="0.25">
      <c r="A8" s="27">
        <v>1</v>
      </c>
      <c r="B8" s="28">
        <v>424</v>
      </c>
      <c r="C8" s="28">
        <v>5210</v>
      </c>
      <c r="D8" s="467">
        <v>0</v>
      </c>
      <c r="E8" s="30"/>
      <c r="F8" s="6" t="s">
        <v>59</v>
      </c>
      <c r="G8" s="31">
        <f>B8</f>
        <v>424</v>
      </c>
      <c r="H8" s="32"/>
      <c r="I8" s="61" t="s">
        <v>922</v>
      </c>
      <c r="J8"/>
      <c r="K8" s="34"/>
      <c r="L8" s="33">
        <v>5127.8100000000004</v>
      </c>
      <c r="M8" s="34"/>
      <c r="N8" s="7">
        <v>5127.8100000000004</v>
      </c>
      <c r="O8" s="33">
        <v>5225.91</v>
      </c>
      <c r="P8" s="109"/>
      <c r="Q8" s="35">
        <v>5127.8100000000004</v>
      </c>
      <c r="R8" s="36"/>
      <c r="S8" s="35">
        <v>-2031.86</v>
      </c>
      <c r="T8" s="149">
        <f>S8+Q8</f>
        <v>3095.9500000000007</v>
      </c>
      <c r="U8" s="150">
        <f>IF(T8=0,"",(T8-N8)/N8)</f>
        <v>-0.39624323054091309</v>
      </c>
      <c r="V8" s="35"/>
      <c r="W8" s="177"/>
    </row>
    <row r="9" spans="1:23" s="39" customFormat="1" ht="15.95" customHeight="1" thickBot="1" x14ac:dyDescent="0.3">
      <c r="A9" s="38"/>
      <c r="B9" s="38"/>
      <c r="C9" s="38"/>
      <c r="D9" s="38"/>
      <c r="G9" s="38"/>
      <c r="I9" s="40" t="str">
        <f>H1</f>
        <v>STREET LIGHTS</v>
      </c>
      <c r="J9"/>
      <c r="K9" s="43"/>
      <c r="L9" s="42">
        <f t="shared" ref="L9" si="0">SUM(L8:L8)</f>
        <v>5127.8100000000004</v>
      </c>
      <c r="M9" s="43"/>
      <c r="N9" s="42">
        <f t="shared" ref="N9:O9" si="1">SUM(N8:N8)</f>
        <v>5127.8100000000004</v>
      </c>
      <c r="O9" s="42">
        <f t="shared" si="1"/>
        <v>5225.91</v>
      </c>
      <c r="P9" s="43"/>
      <c r="Q9" s="42">
        <f>SUM(Q8:Q8)</f>
        <v>5127.8100000000004</v>
      </c>
      <c r="R9" s="10"/>
      <c r="S9" s="42">
        <f>SUM(S8:S8)</f>
        <v>-2031.86</v>
      </c>
      <c r="T9" s="42">
        <f>SUM(T8:T8)</f>
        <v>3095.9500000000007</v>
      </c>
      <c r="U9" s="44"/>
      <c r="V9" s="42">
        <f>SUM(V8:V8)</f>
        <v>0</v>
      </c>
      <c r="W9" s="148">
        <f>SUM(W8:W8)</f>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4"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4"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s="52" customFormat="1" ht="15.95" customHeight="1" x14ac:dyDescent="0.25">
      <c r="A20" s="47"/>
      <c r="B20" s="48"/>
      <c r="C20" s="49"/>
      <c r="D20" s="50"/>
      <c r="E20" s="51"/>
      <c r="G20" s="53"/>
      <c r="H20" s="54"/>
      <c r="I20" s="55"/>
      <c r="J20" s="686" t="s">
        <v>23</v>
      </c>
      <c r="K20" s="687"/>
      <c r="L20" s="687"/>
      <c r="M20" s="687"/>
      <c r="N20" s="687"/>
      <c r="O20" s="688"/>
      <c r="P20" s="56"/>
      <c r="Q20" s="57">
        <v>4000</v>
      </c>
      <c r="R20" s="58"/>
      <c r="S20" s="689"/>
      <c r="T20" s="689"/>
      <c r="U20" s="689"/>
      <c r="V20" s="689"/>
      <c r="W20" s="690"/>
      <c r="X20" s="6"/>
    </row>
    <row r="21" spans="1:24"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4" s="20" customFormat="1" ht="15.95" customHeight="1" x14ac:dyDescent="0.25">
      <c r="B22" s="59"/>
      <c r="C22" s="25"/>
      <c r="D22" s="26"/>
      <c r="E22" s="14"/>
      <c r="J22" s="60" t="s">
        <v>24</v>
      </c>
      <c r="M22" s="16"/>
      <c r="P22" s="16"/>
      <c r="Q22" s="587"/>
      <c r="R22" s="18"/>
      <c r="S22" s="10"/>
      <c r="T22" s="7"/>
      <c r="U22" s="10"/>
      <c r="V22" s="10"/>
      <c r="W22" s="9"/>
      <c r="X22" s="6"/>
    </row>
    <row r="23" spans="1:24" ht="15.95" customHeight="1" x14ac:dyDescent="0.25">
      <c r="A23" s="27"/>
      <c r="B23" s="28"/>
      <c r="C23" s="49"/>
      <c r="D23" s="29"/>
      <c r="E23" s="30"/>
      <c r="H23" s="32"/>
      <c r="I23" s="61"/>
      <c r="J23" s="675"/>
      <c r="K23" s="676"/>
      <c r="L23" s="676"/>
      <c r="M23" s="676"/>
      <c r="N23" s="676"/>
      <c r="O23" s="677"/>
      <c r="Q23" s="62"/>
      <c r="R23" s="63"/>
      <c r="S23" s="678"/>
      <c r="T23" s="678"/>
      <c r="U23" s="678"/>
      <c r="V23" s="678"/>
      <c r="W23" s="679"/>
    </row>
    <row r="24" spans="1:24" ht="15.95" customHeight="1" x14ac:dyDescent="0.25">
      <c r="A24" s="27"/>
      <c r="B24" s="28"/>
      <c r="C24" s="49"/>
      <c r="D24" s="29"/>
      <c r="E24" s="30"/>
      <c r="H24" s="32"/>
      <c r="I24" s="32"/>
      <c r="J24" s="675"/>
      <c r="K24" s="676"/>
      <c r="L24" s="676"/>
      <c r="M24" s="676"/>
      <c r="N24" s="676"/>
      <c r="O24" s="677"/>
      <c r="Q24" s="62"/>
      <c r="R24" s="63"/>
      <c r="S24" s="678"/>
      <c r="T24" s="678"/>
      <c r="U24" s="678"/>
      <c r="V24" s="678"/>
      <c r="W24" s="679"/>
    </row>
    <row r="25" spans="1:24" ht="15.95" customHeight="1" x14ac:dyDescent="0.25">
      <c r="A25" s="27"/>
      <c r="B25" s="28"/>
      <c r="C25" s="49"/>
      <c r="D25" s="29"/>
      <c r="E25" s="30"/>
      <c r="H25" s="32"/>
      <c r="I25" s="32"/>
      <c r="J25" s="675"/>
      <c r="K25" s="676"/>
      <c r="L25" s="676"/>
      <c r="M25" s="676"/>
      <c r="N25" s="676"/>
      <c r="O25" s="677"/>
      <c r="Q25" s="62"/>
      <c r="R25" s="63"/>
      <c r="S25" s="678"/>
      <c r="T25" s="678"/>
      <c r="U25" s="678"/>
      <c r="V25" s="678"/>
      <c r="W25" s="679"/>
    </row>
    <row r="26" spans="1:24" ht="15.95" customHeight="1" x14ac:dyDescent="0.25">
      <c r="A26" s="27"/>
      <c r="B26" s="28"/>
      <c r="C26" s="49"/>
      <c r="D26" s="29"/>
      <c r="E26" s="30"/>
      <c r="J26" s="675"/>
      <c r="K26" s="676"/>
      <c r="L26" s="676"/>
      <c r="M26" s="676"/>
      <c r="N26" s="676"/>
      <c r="O26" s="677"/>
      <c r="Q26" s="62"/>
      <c r="R26" s="63"/>
      <c r="S26" s="678"/>
      <c r="T26" s="678"/>
      <c r="U26" s="678"/>
      <c r="V26" s="678"/>
      <c r="W26" s="679"/>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588" t="s">
        <v>838</v>
      </c>
      <c r="J30" s="675" t="s">
        <v>922</v>
      </c>
      <c r="K30" s="676"/>
      <c r="L30" s="676"/>
      <c r="M30" s="676"/>
      <c r="N30" s="676"/>
      <c r="O30" s="677"/>
      <c r="Q30" s="62">
        <v>3095.95</v>
      </c>
      <c r="R30" s="63"/>
      <c r="S30" s="675" t="s">
        <v>1151</v>
      </c>
      <c r="T30" s="676"/>
      <c r="U30" s="676"/>
      <c r="V30" s="676"/>
      <c r="W30" s="676"/>
      <c r="X30" s="677"/>
    </row>
    <row r="31" spans="1:24" ht="15.95" customHeight="1" x14ac:dyDescent="0.25">
      <c r="A31" s="27"/>
      <c r="B31" s="28"/>
      <c r="C31" s="49"/>
      <c r="D31" s="29"/>
      <c r="E31" s="30"/>
      <c r="I31" s="32"/>
      <c r="J31" s="675"/>
      <c r="K31" s="676"/>
      <c r="L31" s="676"/>
      <c r="M31" s="676"/>
      <c r="N31" s="676"/>
      <c r="O31" s="677"/>
      <c r="Q31" s="62"/>
      <c r="R31" s="63"/>
      <c r="S31" s="675"/>
      <c r="T31" s="676"/>
      <c r="U31" s="676"/>
      <c r="V31" s="676"/>
      <c r="W31" s="676"/>
      <c r="X31" s="677"/>
    </row>
    <row r="32" spans="1:24" ht="15.95" customHeight="1" x14ac:dyDescent="0.25">
      <c r="A32" s="27"/>
      <c r="B32" s="28"/>
      <c r="C32" s="49"/>
      <c r="D32" s="29"/>
      <c r="E32" s="30"/>
      <c r="I32" s="32"/>
      <c r="J32" s="675"/>
      <c r="K32" s="676"/>
      <c r="L32" s="676"/>
      <c r="M32" s="676"/>
      <c r="N32" s="676"/>
      <c r="O32" s="677"/>
      <c r="Q32" s="62"/>
      <c r="R32" s="63"/>
      <c r="S32" s="675"/>
      <c r="T32" s="676"/>
      <c r="U32" s="676"/>
      <c r="V32" s="676"/>
      <c r="W32" s="676"/>
      <c r="X32" s="677"/>
    </row>
    <row r="33" spans="1:24" ht="15.95" customHeight="1" x14ac:dyDescent="0.25">
      <c r="A33" s="27"/>
      <c r="B33" s="28"/>
      <c r="C33" s="49"/>
      <c r="D33" s="29"/>
      <c r="E33" s="30"/>
      <c r="I33" s="32"/>
      <c r="J33" s="675"/>
      <c r="K33" s="676"/>
      <c r="L33" s="676"/>
      <c r="M33" s="676"/>
      <c r="N33" s="676"/>
      <c r="O33" s="677"/>
      <c r="Q33" s="62"/>
      <c r="R33" s="63"/>
      <c r="S33" s="675"/>
      <c r="T33" s="676"/>
      <c r="U33" s="676"/>
      <c r="V33" s="676"/>
      <c r="W33" s="676"/>
      <c r="X33" s="677"/>
    </row>
    <row r="34" spans="1:24" ht="15.95" customHeight="1" x14ac:dyDescent="0.25">
      <c r="A34" s="27"/>
      <c r="B34" s="28"/>
      <c r="C34" s="49"/>
      <c r="D34" s="29"/>
      <c r="E34" s="30"/>
      <c r="I34" s="32"/>
      <c r="J34" s="675"/>
      <c r="K34" s="676"/>
      <c r="L34" s="676"/>
      <c r="M34" s="676"/>
      <c r="N34" s="676"/>
      <c r="O34" s="677"/>
      <c r="Q34" s="62"/>
      <c r="R34" s="63"/>
      <c r="S34" s="675"/>
      <c r="T34" s="676"/>
      <c r="U34" s="676"/>
      <c r="V34" s="676"/>
      <c r="W34" s="676"/>
      <c r="X34" s="677"/>
    </row>
    <row r="35" spans="1:24" ht="15.95" customHeight="1" x14ac:dyDescent="0.25">
      <c r="A35" s="27"/>
      <c r="B35" s="28"/>
      <c r="C35" s="49"/>
      <c r="D35" s="29"/>
      <c r="E35" s="30"/>
      <c r="H35" s="32"/>
      <c r="I35" s="32"/>
      <c r="J35" s="675"/>
      <c r="K35" s="676"/>
      <c r="L35" s="676"/>
      <c r="M35" s="676"/>
      <c r="N35" s="676"/>
      <c r="O35" s="677"/>
      <c r="Q35" s="62"/>
      <c r="R35" s="63"/>
      <c r="S35" s="675"/>
      <c r="T35" s="676"/>
      <c r="U35" s="676"/>
      <c r="V35" s="676"/>
      <c r="W35" s="676"/>
      <c r="X35" s="677"/>
    </row>
    <row r="36" spans="1:24" ht="15.95" customHeight="1" x14ac:dyDescent="0.25">
      <c r="A36" s="27"/>
      <c r="B36" s="28"/>
      <c r="C36" s="49"/>
      <c r="D36" s="29"/>
      <c r="E36" s="30"/>
      <c r="H36" s="32"/>
      <c r="I36" s="32"/>
      <c r="J36" s="675"/>
      <c r="K36" s="676"/>
      <c r="L36" s="676"/>
      <c r="M36" s="676"/>
      <c r="N36" s="676"/>
      <c r="O36" s="677"/>
      <c r="Q36" s="62"/>
      <c r="R36" s="63"/>
      <c r="S36" s="678"/>
      <c r="T36" s="678"/>
      <c r="U36" s="678"/>
      <c r="V36" s="678"/>
      <c r="W36" s="679"/>
    </row>
    <row r="37" spans="1:24" ht="15.95" customHeight="1" x14ac:dyDescent="0.25">
      <c r="A37" s="27"/>
      <c r="B37" s="28"/>
      <c r="C37" s="49"/>
      <c r="D37" s="29"/>
      <c r="E37" s="30"/>
      <c r="I37" s="32"/>
      <c r="J37" s="675"/>
      <c r="K37" s="676"/>
      <c r="L37" s="676"/>
      <c r="M37" s="676"/>
      <c r="N37" s="676"/>
      <c r="O37" s="677"/>
      <c r="Q37" s="62"/>
      <c r="R37" s="63"/>
      <c r="S37" s="678"/>
      <c r="T37" s="678"/>
      <c r="U37" s="678"/>
      <c r="V37" s="678"/>
      <c r="W37" s="679"/>
    </row>
    <row r="38" spans="1:24" ht="15.95" customHeight="1" x14ac:dyDescent="0.25">
      <c r="A38" s="27"/>
      <c r="B38" s="28"/>
      <c r="C38" s="49"/>
      <c r="D38" s="29"/>
      <c r="E38" s="30"/>
      <c r="I38" s="32"/>
      <c r="J38" s="675"/>
      <c r="K38" s="676"/>
      <c r="L38" s="676"/>
      <c r="M38" s="676"/>
      <c r="N38" s="676"/>
      <c r="O38" s="677"/>
      <c r="Q38" s="62"/>
      <c r="R38" s="63"/>
      <c r="S38" s="678" t="s">
        <v>1112</v>
      </c>
      <c r="T38" s="678"/>
      <c r="U38" s="678"/>
      <c r="V38" s="678"/>
      <c r="W38" s="679"/>
    </row>
    <row r="39" spans="1:24" ht="15.95" customHeight="1" x14ac:dyDescent="0.25">
      <c r="A39" s="27"/>
      <c r="B39" s="28"/>
      <c r="C39" s="49"/>
      <c r="D39" s="29"/>
      <c r="E39" s="30"/>
      <c r="H39" s="32"/>
      <c r="I39" s="32"/>
      <c r="J39" s="675"/>
      <c r="K39" s="676"/>
      <c r="L39" s="676"/>
      <c r="M39" s="676"/>
      <c r="N39" s="676"/>
      <c r="O39" s="677"/>
      <c r="Q39" s="62"/>
      <c r="R39" s="63"/>
      <c r="S39" s="678"/>
      <c r="T39" s="678"/>
      <c r="U39" s="678"/>
      <c r="V39" s="678"/>
      <c r="W39" s="679"/>
    </row>
    <row r="40" spans="1:24" ht="15.95" customHeight="1" x14ac:dyDescent="0.25">
      <c r="A40" s="27"/>
      <c r="B40" s="28"/>
      <c r="D40" s="49"/>
      <c r="E40" s="30"/>
      <c r="H40" s="32"/>
      <c r="I40" s="32"/>
      <c r="J40" s="675"/>
      <c r="K40" s="676"/>
      <c r="L40" s="676"/>
      <c r="M40" s="676"/>
      <c r="N40" s="676"/>
      <c r="O40" s="677"/>
      <c r="Q40" s="62"/>
      <c r="R40" s="63"/>
      <c r="S40" s="678"/>
      <c r="T40" s="678"/>
      <c r="U40" s="678"/>
      <c r="V40" s="678"/>
      <c r="W40" s="679"/>
    </row>
    <row r="41" spans="1:24" ht="15.95" customHeight="1" thickBot="1" x14ac:dyDescent="0.3">
      <c r="E41" s="30"/>
      <c r="J41" s="6"/>
      <c r="K41" s="6"/>
      <c r="L41" s="6"/>
      <c r="N41" s="6"/>
      <c r="O41" s="66" t="s">
        <v>28</v>
      </c>
      <c r="Q41" s="42">
        <f>SUM(Q30:Q40)</f>
        <v>3095.95</v>
      </c>
      <c r="R41" s="7" t="s">
        <v>29</v>
      </c>
    </row>
    <row r="42" spans="1:24"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4" ht="15.95" customHeight="1" thickBot="1" x14ac:dyDescent="0.3">
      <c r="J43" s="6"/>
      <c r="K43" s="674" t="s">
        <v>1069</v>
      </c>
      <c r="L43" s="674"/>
      <c r="M43" s="674"/>
      <c r="N43" s="674"/>
      <c r="O43" s="674"/>
      <c r="P43" s="674"/>
      <c r="Q43" s="674"/>
      <c r="R43" s="674"/>
      <c r="S43" s="674"/>
      <c r="T43" s="674"/>
      <c r="U43" s="6"/>
      <c r="V43" s="6"/>
      <c r="W43" s="6"/>
    </row>
    <row r="44" spans="1:24" ht="15.95" customHeight="1" x14ac:dyDescent="0.25">
      <c r="J44" s="6"/>
      <c r="K44" s="6"/>
      <c r="L44" s="6" t="s">
        <v>437</v>
      </c>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J34:O34"/>
    <mergeCell ref="J35:O35"/>
    <mergeCell ref="S33:X33"/>
    <mergeCell ref="S34:X34"/>
    <mergeCell ref="S35:X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2" orientation="landscape" r:id="rId1"/>
  <headerFooter>
    <oddHeader>&amp;CTOWN OF PRINCETON ~ &amp;14BUDGET WORKSHEET</oddHeader>
    <oddFooter xml:space="preserve">&amp;L&amp;D&amp;R&amp;F/&amp;A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549" customWidth="1"/>
    <col min="2" max="2" width="5.140625" style="31" customWidth="1"/>
    <col min="3" max="3" width="6.5703125" style="31" customWidth="1"/>
    <col min="4" max="4" width="10.42578125" style="64" customWidth="1"/>
    <col min="5" max="5" width="1.7109375" style="6" customWidth="1"/>
    <col min="6" max="6" width="8.42578125" style="6" bestFit="1" customWidth="1"/>
    <col min="7" max="7" width="5.7109375" style="31" customWidth="1"/>
    <col min="8" max="8" width="1.28515625" style="6" customWidth="1"/>
    <col min="9" max="9" width="34.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2" t="s">
        <v>438</v>
      </c>
      <c r="I1" s="692"/>
    </row>
    <row r="2" spans="1:23" ht="20.100000000000001" customHeight="1" x14ac:dyDescent="0.25">
      <c r="A2" s="1" t="s">
        <v>1</v>
      </c>
      <c r="B2" s="2"/>
      <c r="C2" s="2"/>
      <c r="D2" s="2"/>
      <c r="E2" s="3"/>
      <c r="F2" s="4"/>
      <c r="G2" s="5"/>
      <c r="H2" s="693">
        <v>433</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42"/>
      <c r="G4" s="13"/>
      <c r="I4" s="542"/>
      <c r="J4"/>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670" t="s">
        <v>5</v>
      </c>
      <c r="B5" s="670"/>
      <c r="C5" s="670"/>
      <c r="D5" s="670"/>
      <c r="E5" s="3"/>
      <c r="F5" s="542" t="s">
        <v>6</v>
      </c>
      <c r="G5" s="13" t="s">
        <v>6</v>
      </c>
      <c r="I5" s="542" t="s">
        <v>7</v>
      </c>
      <c r="J5"/>
      <c r="K5" s="109"/>
      <c r="L5" s="15" t="s">
        <v>8</v>
      </c>
      <c r="M5" s="109"/>
      <c r="N5" s="18" t="s">
        <v>9</v>
      </c>
      <c r="O5" s="15" t="s">
        <v>8</v>
      </c>
      <c r="P5" s="109"/>
      <c r="Q5" s="671" t="s">
        <v>284</v>
      </c>
      <c r="R5" s="21"/>
      <c r="S5" s="543" t="s">
        <v>10</v>
      </c>
      <c r="T5" s="673" t="s">
        <v>285</v>
      </c>
      <c r="U5" s="672" t="s">
        <v>1160</v>
      </c>
      <c r="V5" s="543" t="s">
        <v>286</v>
      </c>
      <c r="W5" s="543" t="s">
        <v>287</v>
      </c>
    </row>
    <row r="6" spans="1:23" s="20" customFormat="1" ht="15.95" customHeight="1" x14ac:dyDescent="0.25">
      <c r="A6" s="670" t="s">
        <v>11</v>
      </c>
      <c r="B6" s="670"/>
      <c r="C6" s="670"/>
      <c r="D6" s="670"/>
      <c r="E6" s="3"/>
      <c r="F6" s="542"/>
      <c r="G6" s="13" t="s">
        <v>1</v>
      </c>
      <c r="I6" s="542"/>
      <c r="J6"/>
      <c r="K6" s="109"/>
      <c r="L6" s="22">
        <v>43646</v>
      </c>
      <c r="M6" s="109"/>
      <c r="N6" s="18" t="s">
        <v>12</v>
      </c>
      <c r="O6" s="22" t="s">
        <v>1066</v>
      </c>
      <c r="P6" s="109"/>
      <c r="Q6" s="671"/>
      <c r="R6" s="21"/>
      <c r="S6" s="543" t="s">
        <v>13</v>
      </c>
      <c r="T6" s="673"/>
      <c r="U6" s="672"/>
      <c r="V6" s="543" t="s">
        <v>288</v>
      </c>
      <c r="W6" s="23" t="s">
        <v>288</v>
      </c>
    </row>
    <row r="7" spans="1:23" s="20" customFormat="1" ht="15.95" customHeight="1" x14ac:dyDescent="0.25">
      <c r="A7" s="24"/>
      <c r="B7" s="25"/>
      <c r="C7" s="25"/>
      <c r="D7" s="26"/>
      <c r="E7" s="14"/>
      <c r="J7"/>
      <c r="K7" s="109"/>
      <c r="L7" s="22"/>
      <c r="M7" s="109"/>
      <c r="N7" s="18"/>
      <c r="O7" s="22"/>
      <c r="P7" s="109"/>
      <c r="Q7" s="543"/>
      <c r="R7" s="18"/>
      <c r="S7" s="543"/>
      <c r="T7" s="18"/>
      <c r="U7" s="18"/>
      <c r="V7" s="543"/>
      <c r="W7" s="23"/>
    </row>
    <row r="8" spans="1:23" ht="15.95" customHeight="1" x14ac:dyDescent="0.25">
      <c r="A8" s="27">
        <v>1</v>
      </c>
      <c r="B8" s="28">
        <v>433</v>
      </c>
      <c r="C8" s="28">
        <v>5580</v>
      </c>
      <c r="D8" s="467">
        <v>0</v>
      </c>
      <c r="E8" s="30"/>
      <c r="F8" s="6" t="s">
        <v>61</v>
      </c>
      <c r="G8" s="31">
        <f>B8</f>
        <v>433</v>
      </c>
      <c r="I8" s="61" t="s">
        <v>891</v>
      </c>
      <c r="J8"/>
      <c r="K8" s="34"/>
      <c r="L8" s="33">
        <v>1849</v>
      </c>
      <c r="M8" s="34"/>
      <c r="N8" s="7">
        <v>1849</v>
      </c>
      <c r="O8" s="33">
        <v>0</v>
      </c>
      <c r="P8" s="109"/>
      <c r="Q8" s="35">
        <v>1849</v>
      </c>
      <c r="R8" s="36"/>
      <c r="S8" s="35"/>
      <c r="T8" s="149">
        <f>S8+Q8</f>
        <v>1849</v>
      </c>
      <c r="U8" s="150">
        <f>IF(T8=0,"",(T8-N8)/N8)</f>
        <v>0</v>
      </c>
      <c r="V8" s="35"/>
      <c r="W8" s="177"/>
    </row>
    <row r="9" spans="1:23" s="39" customFormat="1" ht="15.95" customHeight="1" thickBot="1" x14ac:dyDescent="0.3">
      <c r="A9" s="38"/>
      <c r="B9" s="38"/>
      <c r="C9" s="38"/>
      <c r="D9" s="38"/>
      <c r="G9" s="38"/>
      <c r="I9" s="40" t="str">
        <f>H1</f>
        <v>W. EARTHDAY</v>
      </c>
      <c r="J9"/>
      <c r="K9" s="43"/>
      <c r="L9" s="42">
        <f t="shared" ref="L9:W9" si="0">SUM(L8:L8)</f>
        <v>1849</v>
      </c>
      <c r="M9" s="43"/>
      <c r="N9" s="42">
        <f t="shared" si="0"/>
        <v>1849</v>
      </c>
      <c r="O9" s="42">
        <f t="shared" si="0"/>
        <v>0</v>
      </c>
      <c r="P9" s="43"/>
      <c r="Q9" s="42">
        <f t="shared" si="0"/>
        <v>1849</v>
      </c>
      <c r="R9" s="10"/>
      <c r="S9" s="42">
        <f t="shared" si="0"/>
        <v>0</v>
      </c>
      <c r="T9" s="42">
        <f t="shared" si="0"/>
        <v>1849</v>
      </c>
      <c r="U9" s="44"/>
      <c r="V9" s="42">
        <f t="shared" si="0"/>
        <v>0</v>
      </c>
      <c r="W9" s="42">
        <f t="shared" si="0"/>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4"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4"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4"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4" s="20" customFormat="1" ht="15.95" customHeight="1" x14ac:dyDescent="0.25">
      <c r="B22" s="59"/>
      <c r="C22" s="25"/>
      <c r="D22" s="26"/>
      <c r="E22" s="14"/>
      <c r="I22" s="434" t="s">
        <v>696</v>
      </c>
      <c r="J22" s="60" t="s">
        <v>24</v>
      </c>
      <c r="M22" s="16"/>
      <c r="P22" s="16"/>
      <c r="Q22" s="543"/>
      <c r="R22" s="18"/>
      <c r="S22" s="10"/>
      <c r="T22" s="7"/>
      <c r="U22" s="10"/>
      <c r="V22" s="10"/>
      <c r="W22" s="9"/>
      <c r="X22" s="6"/>
    </row>
    <row r="23" spans="1:24" ht="15.95" customHeight="1" x14ac:dyDescent="0.25">
      <c r="A23" s="27"/>
      <c r="B23" s="28"/>
      <c r="C23" s="49"/>
      <c r="D23" s="29"/>
      <c r="E23" s="30"/>
      <c r="H23" s="32"/>
      <c r="I23" s="61"/>
      <c r="J23" s="675"/>
      <c r="K23" s="694"/>
      <c r="L23" s="694"/>
      <c r="M23" s="694"/>
      <c r="N23" s="694"/>
      <c r="O23" s="677"/>
      <c r="Q23" s="62"/>
      <c r="R23" s="63"/>
      <c r="S23" s="695"/>
      <c r="T23" s="695"/>
      <c r="U23" s="695"/>
      <c r="V23" s="695"/>
      <c r="W23" s="679"/>
    </row>
    <row r="24" spans="1:24"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4"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4" ht="15.95" customHeight="1" x14ac:dyDescent="0.25">
      <c r="A26" s="27"/>
      <c r="B26" s="28"/>
      <c r="C26" s="49"/>
      <c r="D26" s="29"/>
      <c r="E26" s="30"/>
      <c r="J26" s="675"/>
      <c r="K26" s="694"/>
      <c r="L26" s="694"/>
      <c r="M26" s="694"/>
      <c r="N26" s="694"/>
      <c r="O26" s="677"/>
      <c r="Q26" s="62"/>
      <c r="R26" s="63"/>
      <c r="S26" s="695"/>
      <c r="T26" s="695"/>
      <c r="U26" s="695"/>
      <c r="V26" s="695"/>
      <c r="W26" s="679"/>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548" t="s">
        <v>839</v>
      </c>
      <c r="J30" s="675" t="s">
        <v>891</v>
      </c>
      <c r="K30" s="694"/>
      <c r="L30" s="694"/>
      <c r="M30" s="694"/>
      <c r="N30" s="694"/>
      <c r="O30" s="677"/>
      <c r="Q30" s="62">
        <v>1849</v>
      </c>
      <c r="R30" s="63"/>
      <c r="S30" s="695" t="s">
        <v>439</v>
      </c>
      <c r="T30" s="695"/>
      <c r="U30" s="695"/>
      <c r="V30" s="695"/>
      <c r="W30" s="679"/>
    </row>
    <row r="31" spans="1:24" ht="15.95" customHeight="1" x14ac:dyDescent="0.25">
      <c r="A31" s="27"/>
      <c r="B31" s="28"/>
      <c r="C31" s="49"/>
      <c r="D31" s="29"/>
      <c r="E31" s="30"/>
      <c r="I31" s="32"/>
      <c r="J31" s="701"/>
      <c r="K31" s="741"/>
      <c r="L31" s="741"/>
      <c r="M31" s="741"/>
      <c r="N31" s="741"/>
      <c r="O31" s="703"/>
      <c r="Q31" s="62"/>
      <c r="R31" s="63"/>
      <c r="S31" s="546"/>
      <c r="T31" s="546"/>
      <c r="U31" s="546"/>
      <c r="V31" s="546"/>
      <c r="W31" s="547"/>
    </row>
    <row r="32" spans="1:24" ht="15.95" customHeight="1" x14ac:dyDescent="0.25">
      <c r="A32" s="27"/>
      <c r="B32" s="28"/>
      <c r="C32" s="49"/>
      <c r="D32" s="29"/>
      <c r="E32" s="30"/>
      <c r="I32" s="32"/>
      <c r="J32" s="736"/>
      <c r="K32" s="737"/>
      <c r="L32" s="737"/>
      <c r="M32" s="737"/>
      <c r="N32" s="737"/>
      <c r="O32" s="738"/>
      <c r="Q32" s="62"/>
      <c r="R32" s="63"/>
      <c r="S32" s="739"/>
      <c r="T32" s="739"/>
      <c r="U32" s="739"/>
      <c r="V32" s="739"/>
      <c r="W32" s="740"/>
    </row>
    <row r="33" spans="1:23" ht="15.95" customHeight="1" x14ac:dyDescent="0.25">
      <c r="A33" s="27"/>
      <c r="B33" s="28"/>
      <c r="C33" s="49"/>
      <c r="D33" s="29"/>
      <c r="E33" s="30"/>
      <c r="I33" s="32"/>
      <c r="J33" s="736"/>
      <c r="K33" s="737"/>
      <c r="L33" s="737"/>
      <c r="M33" s="737"/>
      <c r="N33" s="737"/>
      <c r="O33" s="738"/>
      <c r="Q33" s="62"/>
      <c r="R33" s="63"/>
      <c r="S33" s="739"/>
      <c r="T33" s="739"/>
      <c r="U33" s="739"/>
      <c r="V33" s="739"/>
      <c r="W33" s="740"/>
    </row>
    <row r="34" spans="1:23" ht="15.95" customHeight="1" x14ac:dyDescent="0.25">
      <c r="A34" s="27"/>
      <c r="B34" s="28"/>
      <c r="C34" s="49"/>
      <c r="D34" s="29"/>
      <c r="E34" s="30"/>
      <c r="H34" s="32"/>
      <c r="I34" s="32"/>
      <c r="J34" s="736"/>
      <c r="K34" s="737"/>
      <c r="L34" s="737"/>
      <c r="M34" s="737"/>
      <c r="N34" s="737"/>
      <c r="O34" s="738"/>
      <c r="Q34" s="62"/>
      <c r="R34" s="63"/>
      <c r="S34" s="739"/>
      <c r="T34" s="739"/>
      <c r="U34" s="739"/>
      <c r="V34" s="739"/>
      <c r="W34" s="740"/>
    </row>
    <row r="35" spans="1:23" ht="15.95" customHeight="1" x14ac:dyDescent="0.25">
      <c r="A35" s="27"/>
      <c r="B35" s="28"/>
      <c r="C35" s="49"/>
      <c r="D35" s="29"/>
      <c r="E35" s="30"/>
      <c r="H35" s="32"/>
      <c r="I35" s="32"/>
      <c r="J35" s="736"/>
      <c r="K35" s="737"/>
      <c r="L35" s="737"/>
      <c r="M35" s="737"/>
      <c r="N35" s="737"/>
      <c r="O35" s="738"/>
      <c r="Q35" s="62"/>
      <c r="R35" s="63"/>
      <c r="S35" s="739"/>
      <c r="T35" s="739"/>
      <c r="U35" s="739"/>
      <c r="V35" s="739"/>
      <c r="W35" s="740"/>
    </row>
    <row r="36" spans="1:23" ht="15.95" customHeight="1" x14ac:dyDescent="0.25">
      <c r="A36" s="27"/>
      <c r="B36" s="28"/>
      <c r="C36" s="49"/>
      <c r="D36" s="29"/>
      <c r="E36" s="30"/>
      <c r="I36" s="32"/>
      <c r="J36" s="736"/>
      <c r="K36" s="737"/>
      <c r="L36" s="737"/>
      <c r="M36" s="737"/>
      <c r="N36" s="737"/>
      <c r="O36" s="738"/>
      <c r="Q36" s="62"/>
      <c r="R36" s="63"/>
      <c r="S36" s="739"/>
      <c r="T36" s="739"/>
      <c r="U36" s="739"/>
      <c r="V36" s="739"/>
      <c r="W36" s="740"/>
    </row>
    <row r="37" spans="1:23" ht="15.95" customHeight="1" x14ac:dyDescent="0.25">
      <c r="A37" s="27"/>
      <c r="B37" s="28"/>
      <c r="C37" s="49"/>
      <c r="D37" s="29"/>
      <c r="E37" s="30"/>
      <c r="I37" s="32"/>
      <c r="J37" s="736"/>
      <c r="K37" s="737"/>
      <c r="L37" s="737"/>
      <c r="M37" s="737"/>
      <c r="N37" s="737"/>
      <c r="O37" s="738"/>
      <c r="Q37" s="62"/>
      <c r="R37" s="63"/>
      <c r="S37" s="739"/>
      <c r="T37" s="739"/>
      <c r="U37" s="739"/>
      <c r="V37" s="739"/>
      <c r="W37" s="740"/>
    </row>
    <row r="38" spans="1:23" ht="15.95" customHeight="1" x14ac:dyDescent="0.25">
      <c r="A38" s="27"/>
      <c r="B38" s="28"/>
      <c r="C38" s="49"/>
      <c r="D38" s="29"/>
      <c r="E38" s="30"/>
      <c r="H38" s="32"/>
      <c r="I38" s="32"/>
      <c r="J38" s="736"/>
      <c r="K38" s="737"/>
      <c r="L38" s="737"/>
      <c r="M38" s="737"/>
      <c r="N38" s="737"/>
      <c r="O38" s="738"/>
      <c r="Q38" s="62"/>
      <c r="R38" s="63"/>
      <c r="S38" s="739"/>
      <c r="T38" s="739"/>
      <c r="U38" s="739"/>
      <c r="V38" s="739"/>
      <c r="W38" s="740"/>
    </row>
    <row r="39" spans="1:23" ht="15.95" customHeight="1" x14ac:dyDescent="0.25">
      <c r="A39" s="27"/>
      <c r="B39" s="28"/>
      <c r="C39" s="49"/>
      <c r="D39" s="29"/>
      <c r="E39" s="30"/>
      <c r="H39" s="32"/>
      <c r="I39" s="32"/>
      <c r="J39" s="736"/>
      <c r="K39" s="737"/>
      <c r="L39" s="737"/>
      <c r="M39" s="737"/>
      <c r="N39" s="737"/>
      <c r="O39" s="738"/>
      <c r="Q39" s="62"/>
      <c r="R39" s="63"/>
      <c r="S39" s="739"/>
      <c r="T39" s="739"/>
      <c r="U39" s="739"/>
      <c r="V39" s="739"/>
      <c r="W39" s="740"/>
    </row>
    <row r="40" spans="1:23" ht="15.95" customHeight="1" x14ac:dyDescent="0.25">
      <c r="A40" s="27"/>
      <c r="B40" s="28"/>
      <c r="D40" s="49"/>
      <c r="E40" s="30"/>
      <c r="H40" s="32"/>
      <c r="I40" s="32"/>
      <c r="J40" s="736"/>
      <c r="K40" s="737"/>
      <c r="L40" s="737"/>
      <c r="M40" s="737"/>
      <c r="N40" s="737"/>
      <c r="O40" s="738"/>
      <c r="Q40" s="62"/>
      <c r="R40" s="63"/>
      <c r="S40" s="553"/>
      <c r="T40" s="553"/>
      <c r="U40" s="553"/>
      <c r="V40" s="553"/>
      <c r="W40" s="554"/>
    </row>
    <row r="41" spans="1:23" ht="15.95" customHeight="1" thickBot="1" x14ac:dyDescent="0.3">
      <c r="E41" s="30"/>
      <c r="J41" s="6"/>
      <c r="K41" s="6"/>
      <c r="L41" s="6"/>
      <c r="N41" s="6"/>
      <c r="O41" s="66" t="s">
        <v>28</v>
      </c>
      <c r="Q41" s="42">
        <f>SUM(Q30:Q40)</f>
        <v>1849</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1069</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J34:O34"/>
    <mergeCell ref="S34:W34"/>
    <mergeCell ref="J33:O33"/>
    <mergeCell ref="J30:O30"/>
    <mergeCell ref="S30:W30"/>
    <mergeCell ref="J31:O31"/>
    <mergeCell ref="J32:O32"/>
    <mergeCell ref="S32:W32"/>
    <mergeCell ref="S33:W33"/>
    <mergeCell ref="A19:W19"/>
    <mergeCell ref="J20:O20"/>
    <mergeCell ref="S20:W20"/>
    <mergeCell ref="A21:W21"/>
    <mergeCell ref="J26:O26"/>
    <mergeCell ref="S26:W26"/>
    <mergeCell ref="S24:W24"/>
    <mergeCell ref="J23:O23"/>
    <mergeCell ref="S23:W23"/>
    <mergeCell ref="J24:O24"/>
    <mergeCell ref="J25:O25"/>
    <mergeCell ref="S25:W25"/>
    <mergeCell ref="A12:W13"/>
    <mergeCell ref="A14:W14"/>
    <mergeCell ref="A15:W15"/>
    <mergeCell ref="C16:V16"/>
    <mergeCell ref="C17:V18"/>
    <mergeCell ref="U5:U6"/>
    <mergeCell ref="V3:W3"/>
    <mergeCell ref="A10:W10"/>
    <mergeCell ref="A11:W11"/>
    <mergeCell ref="H1:I1"/>
    <mergeCell ref="H2:I2"/>
    <mergeCell ref="A4:D4"/>
    <mergeCell ref="A5:D5"/>
    <mergeCell ref="Q5:Q6"/>
    <mergeCell ref="A6:D6"/>
    <mergeCell ref="T5:T6"/>
    <mergeCell ref="J35:O35"/>
    <mergeCell ref="S35:W35"/>
    <mergeCell ref="J36:O36"/>
    <mergeCell ref="S36:W36"/>
    <mergeCell ref="J37:O37"/>
    <mergeCell ref="S37:W37"/>
    <mergeCell ref="A42:W42"/>
    <mergeCell ref="K43:T43"/>
    <mergeCell ref="J38:O38"/>
    <mergeCell ref="S38:W38"/>
    <mergeCell ref="J39:O39"/>
    <mergeCell ref="S39:W39"/>
    <mergeCell ref="J40:O40"/>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11" sqref="W11"/>
    </sheetView>
  </sheetViews>
  <sheetFormatPr defaultColWidth="9.140625" defaultRowHeight="20.100000000000001" customHeight="1" x14ac:dyDescent="0.25"/>
  <cols>
    <col min="1" max="1" width="2.7109375" style="46" customWidth="1"/>
    <col min="2" max="2" width="4.42578125" style="31" customWidth="1"/>
    <col min="3" max="3" width="5.710937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3.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7.28515625" style="9" customWidth="1"/>
    <col min="24" max="16384" width="9.140625" style="6"/>
  </cols>
  <sheetData>
    <row r="1" spans="1:23" ht="20.100000000000001" customHeight="1" x14ac:dyDescent="0.25">
      <c r="A1" s="1" t="s">
        <v>0</v>
      </c>
      <c r="B1" s="2"/>
      <c r="C1" s="2"/>
      <c r="D1" s="2"/>
      <c r="E1" s="3"/>
      <c r="F1" s="4"/>
      <c r="G1" s="5"/>
      <c r="H1" s="696" t="s">
        <v>64</v>
      </c>
      <c r="I1" s="696"/>
    </row>
    <row r="2" spans="1:23" ht="20.100000000000001" customHeight="1" x14ac:dyDescent="0.25">
      <c r="A2" s="1" t="s">
        <v>1</v>
      </c>
      <c r="B2" s="2"/>
      <c r="C2" s="2"/>
      <c r="D2" s="2"/>
      <c r="E2" s="3"/>
      <c r="F2" s="4"/>
      <c r="G2" s="5"/>
      <c r="H2" s="693">
        <v>491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491</v>
      </c>
      <c r="C8" s="28">
        <v>5110</v>
      </c>
      <c r="D8" s="467">
        <v>0</v>
      </c>
      <c r="E8" s="30"/>
      <c r="F8" s="6" t="s">
        <v>65</v>
      </c>
      <c r="G8" s="31">
        <f>B8</f>
        <v>491</v>
      </c>
      <c r="I8" s="32" t="s">
        <v>892</v>
      </c>
      <c r="J8" s="6"/>
      <c r="K8" s="34"/>
      <c r="L8" s="33">
        <v>8695</v>
      </c>
      <c r="M8" s="34"/>
      <c r="N8" s="7">
        <v>9833.6200000000008</v>
      </c>
      <c r="O8" s="33">
        <v>189.11</v>
      </c>
      <c r="P8" s="109"/>
      <c r="Q8" s="35">
        <v>9833.6200000000008</v>
      </c>
      <c r="R8" s="36"/>
      <c r="S8" s="35"/>
      <c r="T8" s="149">
        <f>S8+Q8</f>
        <v>9833.6200000000008</v>
      </c>
      <c r="U8" s="150">
        <f>IF(T8=0,"",(T8-N8)/N8)</f>
        <v>0</v>
      </c>
      <c r="V8" s="35"/>
      <c r="W8" s="35"/>
    </row>
    <row r="9" spans="1:23" ht="15.95" customHeight="1" x14ac:dyDescent="0.25">
      <c r="A9" s="27">
        <v>1</v>
      </c>
      <c r="B9" s="28">
        <v>491</v>
      </c>
      <c r="C9" s="28">
        <v>5210</v>
      </c>
      <c r="D9" s="467">
        <v>0</v>
      </c>
      <c r="E9" s="30"/>
      <c r="F9" s="6" t="s">
        <v>65</v>
      </c>
      <c r="G9" s="31">
        <f t="shared" ref="G9:G11" si="0">B9</f>
        <v>491</v>
      </c>
      <c r="H9" s="32"/>
      <c r="I9" s="32" t="s">
        <v>922</v>
      </c>
      <c r="J9" s="6"/>
      <c r="K9" s="34"/>
      <c r="L9" s="33">
        <v>21396.74</v>
      </c>
      <c r="M9" s="34"/>
      <c r="N9" s="7">
        <v>360</v>
      </c>
      <c r="O9" s="33">
        <v>86.13</v>
      </c>
      <c r="P9" s="109"/>
      <c r="Q9" s="35">
        <v>360</v>
      </c>
      <c r="R9" s="36"/>
      <c r="S9" s="35"/>
      <c r="T9" s="149">
        <f>S9+Q9</f>
        <v>360</v>
      </c>
      <c r="U9" s="150">
        <f>IF(T9=0,"",(T9-N9)/N9)</f>
        <v>0</v>
      </c>
      <c r="V9" s="35"/>
      <c r="W9" s="35"/>
    </row>
    <row r="10" spans="1:23" ht="15.95" customHeight="1" x14ac:dyDescent="0.25">
      <c r="A10" s="27">
        <v>1</v>
      </c>
      <c r="B10" s="28">
        <v>491</v>
      </c>
      <c r="C10" s="28">
        <v>5240</v>
      </c>
      <c r="D10" s="467">
        <v>0</v>
      </c>
      <c r="E10" s="30"/>
      <c r="F10" s="6" t="s">
        <v>65</v>
      </c>
      <c r="G10" s="31">
        <f t="shared" si="0"/>
        <v>491</v>
      </c>
      <c r="H10" s="32"/>
      <c r="I10" s="32" t="s">
        <v>924</v>
      </c>
      <c r="J10" s="6"/>
      <c r="K10" s="34"/>
      <c r="L10" s="33"/>
      <c r="M10" s="34"/>
      <c r="N10" s="7">
        <v>20340</v>
      </c>
      <c r="O10" s="33">
        <v>14278</v>
      </c>
      <c r="P10" s="109"/>
      <c r="Q10" s="35">
        <v>20340</v>
      </c>
      <c r="R10" s="36"/>
      <c r="S10" s="35"/>
      <c r="T10" s="149">
        <f t="shared" ref="T10:T11" si="1">S10+Q10</f>
        <v>20340</v>
      </c>
      <c r="U10" s="150">
        <f t="shared" ref="U10:U11" si="2">IF(T10=0,"",(T10-N10)/N10)</f>
        <v>0</v>
      </c>
      <c r="V10" s="35"/>
      <c r="W10" s="35"/>
    </row>
    <row r="11" spans="1:23" ht="15.95" customHeight="1" x14ac:dyDescent="0.25">
      <c r="A11" s="27">
        <v>1</v>
      </c>
      <c r="B11" s="28">
        <v>491</v>
      </c>
      <c r="C11" s="28">
        <v>5580</v>
      </c>
      <c r="D11" s="467">
        <v>0</v>
      </c>
      <c r="E11" s="30"/>
      <c r="F11" s="6" t="s">
        <v>65</v>
      </c>
      <c r="G11" s="31">
        <f t="shared" si="0"/>
        <v>491</v>
      </c>
      <c r="H11" s="32"/>
      <c r="I11" s="32" t="s">
        <v>891</v>
      </c>
      <c r="J11" s="6"/>
      <c r="K11" s="34"/>
      <c r="L11" s="33"/>
      <c r="M11" s="34"/>
      <c r="N11" s="7">
        <v>240</v>
      </c>
      <c r="O11" s="33">
        <v>135</v>
      </c>
      <c r="P11" s="109"/>
      <c r="Q11" s="35">
        <v>240</v>
      </c>
      <c r="R11" s="36"/>
      <c r="S11" s="35"/>
      <c r="T11" s="149">
        <f t="shared" si="1"/>
        <v>240</v>
      </c>
      <c r="U11" s="150">
        <f t="shared" si="2"/>
        <v>0</v>
      </c>
      <c r="V11" s="35"/>
      <c r="W11" s="35"/>
    </row>
    <row r="12" spans="1:23" s="39" customFormat="1" ht="15.95" customHeight="1" thickBot="1" x14ac:dyDescent="0.3">
      <c r="A12" s="38"/>
      <c r="B12" s="38"/>
      <c r="C12" s="38"/>
      <c r="D12" s="38"/>
      <c r="G12" s="38"/>
      <c r="I12" s="40" t="str">
        <f>H1</f>
        <v>CEMETERY</v>
      </c>
      <c r="K12" s="43"/>
      <c r="L12" s="42">
        <f>SUM(L8:L11)</f>
        <v>30091.74</v>
      </c>
      <c r="M12" s="43"/>
      <c r="N12" s="42">
        <f>SUM(N8:N11)</f>
        <v>30773.620000000003</v>
      </c>
      <c r="O12" s="42">
        <f>SUM(O8:O11)</f>
        <v>14688.24</v>
      </c>
      <c r="P12" s="43"/>
      <c r="Q12" s="42">
        <f>SUM(Q8:Q11)</f>
        <v>30773.620000000003</v>
      </c>
      <c r="R12" s="10"/>
      <c r="S12" s="42">
        <f t="shared" ref="S12:T12" si="3">SUM(S8:S11)</f>
        <v>0</v>
      </c>
      <c r="T12" s="42">
        <f t="shared" si="3"/>
        <v>30773.620000000003</v>
      </c>
      <c r="U12" s="44"/>
      <c r="V12" s="42">
        <f t="shared" ref="V12:W12" si="4">SUM(V8:V11)</f>
        <v>0</v>
      </c>
      <c r="W12" s="42">
        <f t="shared" si="4"/>
        <v>0</v>
      </c>
    </row>
    <row r="13" spans="1:23"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c r="W13" s="680"/>
    </row>
    <row r="14" spans="1:23"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2" t="s">
        <v>18</v>
      </c>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3" ht="15.95" customHeight="1" x14ac:dyDescent="0.25">
      <c r="A16" s="682"/>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4" ht="15.95"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4" ht="15.95" customHeight="1" x14ac:dyDescent="0.25">
      <c r="A18" s="683" t="s">
        <v>19</v>
      </c>
      <c r="B18" s="683"/>
      <c r="C18" s="683"/>
      <c r="D18" s="683"/>
      <c r="E18" s="683"/>
      <c r="F18" s="683"/>
      <c r="G18" s="683"/>
      <c r="H18" s="683"/>
      <c r="I18" s="683"/>
      <c r="J18" s="683"/>
      <c r="K18" s="683"/>
      <c r="L18" s="683"/>
      <c r="M18" s="683"/>
      <c r="N18" s="683"/>
      <c r="O18" s="683"/>
      <c r="P18" s="683"/>
      <c r="Q18" s="683"/>
      <c r="R18" s="683"/>
      <c r="S18" s="683"/>
      <c r="T18" s="683"/>
      <c r="U18" s="683"/>
      <c r="V18" s="683"/>
      <c r="W18" s="683"/>
    </row>
    <row r="19" spans="1:24" ht="15.95" customHeight="1" x14ac:dyDescent="0.25">
      <c r="A19" s="45"/>
      <c r="C19" s="684" t="s">
        <v>20</v>
      </c>
      <c r="D19" s="684"/>
      <c r="E19" s="684"/>
      <c r="F19" s="684"/>
      <c r="G19" s="684"/>
      <c r="H19" s="684"/>
      <c r="I19" s="684"/>
      <c r="J19" s="684"/>
      <c r="K19" s="684"/>
      <c r="L19" s="684"/>
      <c r="M19" s="684"/>
      <c r="N19" s="684"/>
      <c r="O19" s="684"/>
      <c r="P19" s="684"/>
      <c r="Q19" s="684"/>
      <c r="R19" s="684"/>
      <c r="S19" s="684"/>
      <c r="T19" s="684"/>
      <c r="U19" s="684"/>
      <c r="V19" s="684"/>
    </row>
    <row r="20" spans="1:24" ht="15.95" customHeight="1" x14ac:dyDescent="0.25">
      <c r="C20" s="685" t="s">
        <v>21</v>
      </c>
      <c r="D20" s="685"/>
      <c r="E20" s="685"/>
      <c r="F20" s="685"/>
      <c r="G20" s="685"/>
      <c r="H20" s="685"/>
      <c r="I20" s="685"/>
      <c r="J20" s="685"/>
      <c r="K20" s="685"/>
      <c r="L20" s="685"/>
      <c r="M20" s="685"/>
      <c r="N20" s="685"/>
      <c r="O20" s="685"/>
      <c r="P20" s="685"/>
      <c r="Q20" s="685"/>
      <c r="R20" s="685"/>
      <c r="S20" s="685"/>
      <c r="T20" s="685"/>
      <c r="U20" s="685"/>
      <c r="V20" s="685"/>
    </row>
    <row r="21" spans="1:24" ht="15.95" customHeight="1" x14ac:dyDescent="0.25">
      <c r="C21" s="685"/>
      <c r="D21" s="685"/>
      <c r="E21" s="685"/>
      <c r="F21" s="685"/>
      <c r="G21" s="685"/>
      <c r="H21" s="685"/>
      <c r="I21" s="685"/>
      <c r="J21" s="685"/>
      <c r="K21" s="685"/>
      <c r="L21" s="685"/>
      <c r="M21" s="685"/>
      <c r="N21" s="685"/>
      <c r="O21" s="685"/>
      <c r="P21" s="685"/>
      <c r="Q21" s="685"/>
      <c r="R21" s="685"/>
      <c r="S21" s="685"/>
      <c r="T21" s="685"/>
      <c r="U21" s="685"/>
      <c r="V21" s="685"/>
    </row>
    <row r="22" spans="1:24" ht="15.95" customHeight="1" x14ac:dyDescent="0.25">
      <c r="A22" s="680"/>
      <c r="B22" s="680"/>
      <c r="C22" s="680"/>
      <c r="D22" s="680"/>
      <c r="E22" s="680"/>
      <c r="F22" s="680"/>
      <c r="G22" s="680"/>
      <c r="H22" s="680"/>
      <c r="I22" s="680"/>
      <c r="J22" s="680"/>
      <c r="K22" s="680"/>
      <c r="L22" s="680"/>
      <c r="M22" s="680"/>
      <c r="N22" s="680"/>
      <c r="O22" s="680"/>
      <c r="P22" s="680"/>
      <c r="Q22" s="680"/>
      <c r="R22" s="680"/>
      <c r="S22" s="680"/>
      <c r="T22" s="680"/>
      <c r="U22" s="680"/>
      <c r="V22" s="680"/>
      <c r="W22" s="680"/>
    </row>
    <row r="23" spans="1:24" s="52" customFormat="1" ht="15.95" customHeight="1" x14ac:dyDescent="0.25">
      <c r="A23" s="47"/>
      <c r="B23" s="48"/>
      <c r="C23" s="49"/>
      <c r="D23" s="50"/>
      <c r="E23" s="51"/>
      <c r="G23" s="53"/>
      <c r="H23" s="54"/>
      <c r="I23" s="55"/>
      <c r="J23" s="686" t="s">
        <v>23</v>
      </c>
      <c r="K23" s="704"/>
      <c r="L23" s="704"/>
      <c r="M23" s="704"/>
      <c r="N23" s="704"/>
      <c r="O23" s="688"/>
      <c r="P23" s="56"/>
      <c r="Q23" s="57">
        <v>4000</v>
      </c>
      <c r="R23" s="58"/>
      <c r="S23" s="705"/>
      <c r="T23" s="705"/>
      <c r="U23" s="705"/>
      <c r="V23" s="705"/>
      <c r="W23" s="690"/>
      <c r="X23" s="6"/>
    </row>
    <row r="24" spans="1:24" ht="15.95" customHeight="1" x14ac:dyDescent="0.25">
      <c r="A24" s="691"/>
      <c r="B24" s="691"/>
      <c r="C24" s="691"/>
      <c r="D24" s="691"/>
      <c r="E24" s="691"/>
      <c r="F24" s="691"/>
      <c r="G24" s="691"/>
      <c r="H24" s="691"/>
      <c r="I24" s="691"/>
      <c r="J24" s="691"/>
      <c r="K24" s="691"/>
      <c r="L24" s="691"/>
      <c r="M24" s="691"/>
      <c r="N24" s="691"/>
      <c r="O24" s="691"/>
      <c r="P24" s="691"/>
      <c r="Q24" s="691"/>
      <c r="R24" s="691"/>
      <c r="S24" s="691"/>
      <c r="T24" s="691"/>
      <c r="U24" s="691"/>
      <c r="V24" s="691"/>
      <c r="W24" s="691"/>
    </row>
    <row r="25" spans="1:24" s="20" customFormat="1" ht="15.95" customHeight="1" x14ac:dyDescent="0.25">
      <c r="B25" s="59"/>
      <c r="C25" s="25"/>
      <c r="D25" s="26"/>
      <c r="E25" s="14"/>
      <c r="I25" s="434" t="s">
        <v>696</v>
      </c>
      <c r="J25" s="60" t="s">
        <v>24</v>
      </c>
      <c r="M25" s="16"/>
      <c r="P25" s="16"/>
      <c r="Q25" s="17"/>
      <c r="R25" s="18"/>
      <c r="S25" s="10"/>
      <c r="T25" s="7"/>
      <c r="U25" s="10"/>
      <c r="V25" s="10"/>
      <c r="W25" s="9"/>
      <c r="X25" s="6"/>
    </row>
    <row r="26" spans="1:24" ht="15.95" customHeight="1" x14ac:dyDescent="0.25">
      <c r="A26" s="27"/>
      <c r="B26" s="28"/>
      <c r="C26" s="49"/>
      <c r="D26" s="29"/>
      <c r="E26" s="30"/>
      <c r="H26" s="32"/>
      <c r="I26" s="103" t="s">
        <v>842</v>
      </c>
      <c r="J26" s="675" t="s">
        <v>892</v>
      </c>
      <c r="K26" s="694"/>
      <c r="L26" s="694"/>
      <c r="M26" s="694"/>
      <c r="N26" s="694"/>
      <c r="O26" s="677"/>
      <c r="Q26" s="62">
        <v>9833.6200000000008</v>
      </c>
      <c r="R26" s="63"/>
      <c r="S26" s="695" t="s">
        <v>1159</v>
      </c>
      <c r="T26" s="695"/>
      <c r="U26" s="695"/>
      <c r="V26" s="695"/>
      <c r="W26" s="679"/>
    </row>
    <row r="27" spans="1:24" ht="15.95" customHeight="1" x14ac:dyDescent="0.25">
      <c r="A27" s="27"/>
      <c r="B27" s="28"/>
      <c r="C27" s="49"/>
      <c r="D27" s="29"/>
      <c r="E27" s="30"/>
      <c r="H27" s="32"/>
      <c r="I27" s="439"/>
      <c r="J27" s="675"/>
      <c r="K27" s="694"/>
      <c r="L27" s="694"/>
      <c r="M27" s="694"/>
      <c r="N27" s="694"/>
      <c r="O27" s="677"/>
      <c r="Q27" s="62"/>
      <c r="R27" s="63"/>
      <c r="S27" s="695"/>
      <c r="T27" s="695"/>
      <c r="U27" s="695"/>
      <c r="V27" s="695"/>
      <c r="W27" s="679"/>
    </row>
    <row r="28" spans="1:24" ht="15.95" customHeight="1" x14ac:dyDescent="0.25">
      <c r="A28" s="27"/>
      <c r="B28" s="28"/>
      <c r="C28" s="49"/>
      <c r="D28" s="29"/>
      <c r="E28" s="30"/>
      <c r="H28" s="32"/>
      <c r="I28" s="439"/>
      <c r="J28" s="675"/>
      <c r="K28" s="694"/>
      <c r="L28" s="694"/>
      <c r="M28" s="694"/>
      <c r="N28" s="694"/>
      <c r="O28" s="677"/>
      <c r="Q28" s="62"/>
      <c r="R28" s="63"/>
      <c r="S28" s="695"/>
      <c r="T28" s="695"/>
      <c r="U28" s="695"/>
      <c r="V28" s="695"/>
      <c r="W28" s="679"/>
    </row>
    <row r="29" spans="1:24" ht="15.95" customHeight="1" x14ac:dyDescent="0.25">
      <c r="A29" s="27"/>
      <c r="B29" s="28"/>
      <c r="C29" s="49"/>
      <c r="D29" s="29"/>
      <c r="E29" s="30"/>
      <c r="I29" s="68"/>
      <c r="J29" s="675"/>
      <c r="K29" s="694"/>
      <c r="L29" s="694"/>
      <c r="M29" s="694"/>
      <c r="N29" s="694"/>
      <c r="O29" s="677"/>
      <c r="Q29" s="62"/>
      <c r="R29" s="63"/>
      <c r="S29" s="695"/>
      <c r="T29" s="695"/>
      <c r="U29" s="695"/>
      <c r="V29" s="695"/>
      <c r="W29" s="679"/>
    </row>
    <row r="30" spans="1:24" ht="15.95" customHeight="1" thickBot="1" x14ac:dyDescent="0.3">
      <c r="E30" s="30"/>
      <c r="I30" s="68"/>
      <c r="J30" s="6"/>
      <c r="K30" s="6"/>
      <c r="L30" s="6"/>
      <c r="N30" s="6"/>
      <c r="O30" s="66" t="s">
        <v>25</v>
      </c>
      <c r="Q30" s="42">
        <f>SUM(Q26:Q29)</f>
        <v>9833.6200000000008</v>
      </c>
      <c r="R30" s="7" t="s">
        <v>26</v>
      </c>
    </row>
    <row r="31" spans="1:24" ht="15.95" customHeight="1" x14ac:dyDescent="0.25">
      <c r="E31" s="30"/>
      <c r="I31" s="68"/>
    </row>
    <row r="32" spans="1:24" ht="15.95" customHeight="1" x14ac:dyDescent="0.25">
      <c r="B32" s="59"/>
      <c r="E32" s="30"/>
      <c r="I32" s="434" t="s">
        <v>696</v>
      </c>
      <c r="J32" s="60" t="s">
        <v>27</v>
      </c>
    </row>
    <row r="33" spans="1:24" ht="15.95" customHeight="1" x14ac:dyDescent="0.25">
      <c r="A33" s="27"/>
      <c r="B33" s="28"/>
      <c r="C33" s="49"/>
      <c r="D33" s="29"/>
      <c r="E33" s="30"/>
      <c r="I33" s="448" t="s">
        <v>844</v>
      </c>
      <c r="J33" s="675" t="s">
        <v>922</v>
      </c>
      <c r="K33" s="694"/>
      <c r="L33" s="694"/>
      <c r="M33" s="694"/>
      <c r="N33" s="694"/>
      <c r="O33" s="677"/>
      <c r="Q33" s="62">
        <v>360</v>
      </c>
      <c r="R33" s="63"/>
      <c r="S33" s="675" t="s">
        <v>63</v>
      </c>
      <c r="T33" s="694"/>
      <c r="U33" s="694"/>
      <c r="V33" s="694"/>
      <c r="W33" s="694"/>
      <c r="X33" s="677"/>
    </row>
    <row r="34" spans="1:24" ht="15.95" customHeight="1" x14ac:dyDescent="0.25">
      <c r="A34" s="27"/>
      <c r="B34" s="28"/>
      <c r="C34" s="49"/>
      <c r="D34" s="29"/>
      <c r="E34" s="30"/>
      <c r="I34" s="448" t="s">
        <v>843</v>
      </c>
      <c r="J34" s="675" t="s">
        <v>924</v>
      </c>
      <c r="K34" s="694"/>
      <c r="L34" s="694"/>
      <c r="M34" s="694"/>
      <c r="N34" s="694"/>
      <c r="O34" s="677"/>
      <c r="Q34" s="62">
        <v>20340</v>
      </c>
      <c r="R34" s="63"/>
      <c r="S34" s="675" t="s">
        <v>359</v>
      </c>
      <c r="T34" s="694"/>
      <c r="U34" s="694"/>
      <c r="V34" s="694"/>
      <c r="W34" s="694"/>
      <c r="X34" s="677"/>
    </row>
    <row r="35" spans="1:24" ht="15.95" customHeight="1" x14ac:dyDescent="0.25">
      <c r="A35" s="27"/>
      <c r="B35" s="28"/>
      <c r="C35" s="49"/>
      <c r="D35" s="29"/>
      <c r="E35" s="30"/>
      <c r="I35" s="448" t="s">
        <v>845</v>
      </c>
      <c r="J35" s="675" t="s">
        <v>891</v>
      </c>
      <c r="K35" s="694"/>
      <c r="L35" s="694"/>
      <c r="M35" s="694"/>
      <c r="N35" s="694"/>
      <c r="O35" s="677"/>
      <c r="Q35" s="62">
        <v>240</v>
      </c>
      <c r="R35" s="63"/>
      <c r="S35" s="675" t="s">
        <v>360</v>
      </c>
      <c r="T35" s="694"/>
      <c r="U35" s="694"/>
      <c r="V35" s="694"/>
      <c r="W35" s="694"/>
      <c r="X35" s="677"/>
    </row>
    <row r="36" spans="1:24" ht="15.95" customHeight="1" x14ac:dyDescent="0.25">
      <c r="A36" s="27"/>
      <c r="B36" s="28"/>
      <c r="C36" s="49"/>
      <c r="D36" s="29"/>
      <c r="E36" s="30"/>
      <c r="I36" s="32"/>
      <c r="J36" s="675"/>
      <c r="K36" s="694"/>
      <c r="L36" s="694"/>
      <c r="M36" s="694"/>
      <c r="N36" s="694"/>
      <c r="O36" s="677"/>
      <c r="Q36" s="62"/>
      <c r="R36" s="63"/>
      <c r="S36" s="695"/>
      <c r="T36" s="695"/>
      <c r="U36" s="695"/>
      <c r="V36" s="695"/>
      <c r="W36" s="679"/>
    </row>
    <row r="37" spans="1:24" ht="15.95" customHeight="1" x14ac:dyDescent="0.25">
      <c r="A37" s="27"/>
      <c r="B37" s="28"/>
      <c r="C37" s="49"/>
      <c r="D37" s="29"/>
      <c r="E37" s="30"/>
      <c r="I37" s="32"/>
      <c r="J37" s="675"/>
      <c r="K37" s="694"/>
      <c r="L37" s="694"/>
      <c r="M37" s="694"/>
      <c r="N37" s="694"/>
      <c r="O37" s="677"/>
      <c r="Q37" s="62"/>
      <c r="R37" s="63"/>
      <c r="S37" s="695"/>
      <c r="T37" s="695"/>
      <c r="U37" s="695"/>
      <c r="V37" s="695"/>
      <c r="W37" s="679"/>
    </row>
    <row r="38" spans="1:24" ht="15.95" customHeight="1" x14ac:dyDescent="0.25">
      <c r="A38" s="27"/>
      <c r="B38" s="28"/>
      <c r="C38" s="49"/>
      <c r="D38" s="29"/>
      <c r="E38" s="30"/>
      <c r="H38" s="32"/>
      <c r="I38" s="32"/>
      <c r="J38" s="675"/>
      <c r="K38" s="694"/>
      <c r="L38" s="694"/>
      <c r="M38" s="694"/>
      <c r="N38" s="694"/>
      <c r="O38" s="677"/>
      <c r="Q38" s="62"/>
      <c r="R38" s="63"/>
      <c r="S38" s="695"/>
      <c r="T38" s="695"/>
      <c r="U38" s="695"/>
      <c r="V38" s="695"/>
      <c r="W38" s="679"/>
    </row>
    <row r="39" spans="1:24" ht="15.95" customHeight="1" x14ac:dyDescent="0.25">
      <c r="A39" s="27"/>
      <c r="B39" s="28"/>
      <c r="C39" s="49"/>
      <c r="D39" s="29"/>
      <c r="E39" s="30"/>
      <c r="I39" s="32"/>
      <c r="J39" s="675"/>
      <c r="K39" s="694"/>
      <c r="L39" s="694"/>
      <c r="M39" s="694"/>
      <c r="N39" s="694"/>
      <c r="O39" s="677"/>
      <c r="Q39" s="62"/>
      <c r="R39" s="63"/>
      <c r="S39" s="695"/>
      <c r="T39" s="695"/>
      <c r="U39" s="695"/>
      <c r="V39" s="695"/>
      <c r="W39" s="679"/>
    </row>
    <row r="40" spans="1:24" ht="15.95" customHeight="1" x14ac:dyDescent="0.25">
      <c r="A40" s="27"/>
      <c r="B40" s="28"/>
      <c r="C40" s="49"/>
      <c r="D40" s="29"/>
      <c r="E40" s="30"/>
      <c r="I40" s="32"/>
      <c r="J40" s="675"/>
      <c r="K40" s="694"/>
      <c r="L40" s="694"/>
      <c r="M40" s="694"/>
      <c r="N40" s="694"/>
      <c r="O40" s="677"/>
      <c r="Q40" s="62"/>
      <c r="R40" s="63"/>
      <c r="S40" s="695"/>
      <c r="T40" s="695"/>
      <c r="U40" s="695"/>
      <c r="V40" s="695"/>
      <c r="W40" s="679"/>
    </row>
    <row r="41" spans="1:24" ht="15.95" customHeight="1" x14ac:dyDescent="0.25">
      <c r="A41" s="27"/>
      <c r="B41" s="28"/>
      <c r="C41" s="49"/>
      <c r="D41" s="29"/>
      <c r="E41" s="30"/>
      <c r="H41" s="32"/>
      <c r="I41" s="32"/>
      <c r="J41" s="675"/>
      <c r="K41" s="694"/>
      <c r="L41" s="694"/>
      <c r="M41" s="694"/>
      <c r="N41" s="694"/>
      <c r="O41" s="677"/>
      <c r="Q41" s="62"/>
      <c r="R41" s="63"/>
      <c r="S41" s="695"/>
      <c r="T41" s="695"/>
      <c r="U41" s="695"/>
      <c r="V41" s="695"/>
      <c r="W41" s="679"/>
    </row>
    <row r="42" spans="1:24" ht="15.95" customHeight="1" x14ac:dyDescent="0.25">
      <c r="A42" s="27"/>
      <c r="B42" s="28"/>
      <c r="D42" s="49"/>
      <c r="E42" s="30"/>
      <c r="H42" s="32"/>
      <c r="I42" s="32"/>
      <c r="J42" s="675"/>
      <c r="K42" s="694"/>
      <c r="L42" s="694"/>
      <c r="M42" s="694"/>
      <c r="N42" s="694"/>
      <c r="O42" s="677"/>
      <c r="Q42" s="62"/>
      <c r="R42" s="63"/>
      <c r="S42" s="695"/>
      <c r="T42" s="695"/>
      <c r="U42" s="695"/>
      <c r="V42" s="695"/>
      <c r="W42" s="679"/>
    </row>
    <row r="43" spans="1:24" ht="15.95" customHeight="1" thickBot="1" x14ac:dyDescent="0.3">
      <c r="E43" s="30"/>
      <c r="J43" s="6"/>
      <c r="K43" s="6"/>
      <c r="L43" s="6"/>
      <c r="N43" s="6"/>
      <c r="O43" s="66" t="s">
        <v>28</v>
      </c>
      <c r="Q43" s="42">
        <f>SUM(Q33:Q42)</f>
        <v>20940</v>
      </c>
      <c r="R43" s="7" t="s">
        <v>29</v>
      </c>
    </row>
    <row r="44" spans="1:24" ht="30" customHeight="1" x14ac:dyDescent="0.25">
      <c r="A44" s="680"/>
      <c r="B44" s="680"/>
      <c r="C44" s="680"/>
      <c r="D44" s="680"/>
      <c r="E44" s="680"/>
      <c r="F44" s="680"/>
      <c r="G44" s="680"/>
      <c r="H44" s="680"/>
      <c r="I44" s="680"/>
      <c r="J44" s="680"/>
      <c r="K44" s="680"/>
      <c r="L44" s="680"/>
      <c r="M44" s="680"/>
      <c r="N44" s="680"/>
      <c r="O44" s="680"/>
      <c r="P44" s="680"/>
      <c r="Q44" s="680"/>
      <c r="R44" s="680"/>
      <c r="S44" s="680"/>
      <c r="T44" s="680"/>
      <c r="U44" s="680"/>
      <c r="V44" s="680"/>
      <c r="W44" s="680"/>
    </row>
    <row r="45" spans="1:24" ht="15.95" customHeight="1" thickBot="1" x14ac:dyDescent="0.3">
      <c r="J45" s="6"/>
      <c r="K45" s="674" t="s">
        <v>361</v>
      </c>
      <c r="L45" s="674"/>
      <c r="M45" s="674"/>
      <c r="N45" s="674"/>
      <c r="O45" s="674"/>
      <c r="P45" s="674"/>
      <c r="Q45" s="674"/>
      <c r="R45" s="674"/>
      <c r="S45" s="674"/>
      <c r="T45" s="674"/>
      <c r="U45" s="6"/>
      <c r="V45" s="6"/>
      <c r="W45" s="6"/>
    </row>
    <row r="46" spans="1:24" ht="15.95" customHeight="1" x14ac:dyDescent="0.25">
      <c r="J46" s="6"/>
      <c r="K46" s="6"/>
      <c r="L46" s="6"/>
      <c r="N46" s="6"/>
      <c r="O46" s="6"/>
    </row>
    <row r="47" spans="1:24" ht="15.95" customHeight="1" x14ac:dyDescent="0.25">
      <c r="J47" s="6"/>
      <c r="K47" s="6"/>
      <c r="L47" s="6"/>
      <c r="N47" s="6"/>
      <c r="O47" s="6"/>
    </row>
    <row r="48" spans="1:24" ht="17.100000000000001" customHeight="1" x14ac:dyDescent="0.25">
      <c r="J48" s="6"/>
      <c r="K48" s="6"/>
      <c r="L48" s="6"/>
      <c r="N48" s="6"/>
      <c r="O48" s="6"/>
    </row>
    <row r="49" spans="1:24" ht="17.100000000000001" customHeight="1" x14ac:dyDescent="0.25">
      <c r="J49" s="6"/>
      <c r="K49" s="6"/>
      <c r="L49" s="6"/>
      <c r="N49" s="6"/>
      <c r="O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46"/>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46"/>
      <c r="B77" s="31"/>
      <c r="C77" s="31"/>
      <c r="D77" s="64"/>
      <c r="E77" s="6"/>
      <c r="F77" s="6"/>
      <c r="G77" s="31"/>
      <c r="H77" s="6"/>
      <c r="I77" s="6"/>
      <c r="J77" s="7"/>
      <c r="K77" s="8"/>
      <c r="L77" s="7"/>
      <c r="M77" s="8"/>
      <c r="N77" s="7"/>
      <c r="O77" s="7"/>
      <c r="P77" s="8"/>
      <c r="R77" s="7"/>
      <c r="T77" s="7"/>
      <c r="W77" s="9"/>
      <c r="X77" s="6"/>
    </row>
  </sheetData>
  <mergeCells count="50">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S34:X34"/>
    <mergeCell ref="S33:X33"/>
    <mergeCell ref="S35:X35"/>
    <mergeCell ref="J36:O36"/>
    <mergeCell ref="S36:W36"/>
    <mergeCell ref="J37:O37"/>
    <mergeCell ref="S37:W37"/>
    <mergeCell ref="J34:O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AE79"/>
  <sheetViews>
    <sheetView workbookViewId="0">
      <pane xSplit="9" ySplit="6" topLeftCell="L7" activePane="bottomRight" state="frozen"/>
      <selection activeCell="Z8" sqref="Z8"/>
      <selection pane="topRight" activeCell="Z8" sqref="Z8"/>
      <selection pane="bottomLeft" activeCell="Z8" sqref="Z8"/>
      <selection pane="bottomRight" activeCell="Q9" sqref="Q9"/>
    </sheetView>
  </sheetViews>
  <sheetFormatPr defaultColWidth="9.140625" defaultRowHeight="20.100000000000001" customHeight="1" x14ac:dyDescent="0.25"/>
  <cols>
    <col min="1" max="1" width="2.7109375" style="601" customWidth="1"/>
    <col min="2" max="2" width="5" style="31" customWidth="1"/>
    <col min="3" max="3" width="9.8554687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46" style="6" customWidth="1"/>
    <col min="10" max="10" width="1.28515625" style="7" customWidth="1"/>
    <col min="11" max="11" width="0.85546875" style="8" customWidth="1"/>
    <col min="12" max="12" width="10.7109375" style="7" customWidth="1"/>
    <col min="13" max="13" width="0.85546875" style="8" customWidth="1"/>
    <col min="14" max="14" width="10.7109375" style="7" customWidth="1"/>
    <col min="15" max="15" width="18.85546875" style="7" customWidth="1"/>
    <col min="16" max="16" width="0.85546875" style="8" customWidth="1"/>
    <col min="17" max="17" width="15.14062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47.5703125" style="9" customWidth="1"/>
    <col min="25" max="25" width="0.28515625" style="6" customWidth="1"/>
    <col min="26" max="26" width="9.5703125" style="6" hidden="1" customWidth="1"/>
    <col min="27" max="29" width="9.140625" style="6" hidden="1" customWidth="1"/>
    <col min="30" max="30" width="35.42578125" style="6" customWidth="1"/>
    <col min="31" max="31" width="9.140625" style="6"/>
    <col min="32" max="32" width="21.28515625" style="6" customWidth="1"/>
    <col min="33" max="16384" width="9.140625" style="6"/>
  </cols>
  <sheetData>
    <row r="1" spans="1:30" ht="20.100000000000001" customHeight="1" x14ac:dyDescent="0.25">
      <c r="A1" s="1" t="s">
        <v>0</v>
      </c>
      <c r="B1" s="2"/>
      <c r="C1" s="2"/>
      <c r="D1" s="2"/>
      <c r="E1" s="3"/>
      <c r="F1" s="4"/>
      <c r="G1" s="5"/>
      <c r="H1" s="696" t="s">
        <v>69</v>
      </c>
      <c r="I1" s="696"/>
    </row>
    <row r="2" spans="1:30" ht="20.100000000000001" customHeight="1" x14ac:dyDescent="0.25">
      <c r="A2" s="1" t="s">
        <v>1</v>
      </c>
      <c r="B2" s="2"/>
      <c r="C2" s="2"/>
      <c r="D2" s="2"/>
      <c r="E2" s="3"/>
      <c r="F2" s="4"/>
      <c r="G2" s="5"/>
      <c r="H2" s="693">
        <v>541</v>
      </c>
      <c r="I2" s="693"/>
    </row>
    <row r="3" spans="1:30"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c r="X3" s="590"/>
    </row>
    <row r="4" spans="1:30" s="20" customFormat="1" ht="15.95" customHeight="1" x14ac:dyDescent="0.25">
      <c r="A4" s="670"/>
      <c r="B4" s="670"/>
      <c r="C4" s="670"/>
      <c r="D4" s="670"/>
      <c r="E4" s="3"/>
      <c r="F4" s="591"/>
      <c r="G4" s="13"/>
      <c r="I4" s="591"/>
      <c r="K4" s="109"/>
      <c r="L4" s="15" t="s">
        <v>258</v>
      </c>
      <c r="M4" s="109"/>
      <c r="N4" s="592" t="s">
        <v>278</v>
      </c>
      <c r="O4" s="15" t="s">
        <v>278</v>
      </c>
      <c r="P4" s="109"/>
      <c r="Q4" s="592" t="s">
        <v>1067</v>
      </c>
      <c r="R4" s="19"/>
      <c r="S4" s="592" t="s">
        <v>1067</v>
      </c>
      <c r="T4" s="592" t="s">
        <v>1067</v>
      </c>
      <c r="U4" s="19" t="s">
        <v>1067</v>
      </c>
      <c r="V4" s="592" t="s">
        <v>1067</v>
      </c>
      <c r="W4" s="592" t="s">
        <v>1067</v>
      </c>
      <c r="X4" s="592"/>
    </row>
    <row r="5" spans="1:30" s="20" customFormat="1" ht="15.95" customHeight="1" x14ac:dyDescent="0.25">
      <c r="A5" s="670" t="s">
        <v>5</v>
      </c>
      <c r="B5" s="670"/>
      <c r="C5" s="670"/>
      <c r="D5" s="670"/>
      <c r="E5" s="3"/>
      <c r="F5" s="591" t="s">
        <v>6</v>
      </c>
      <c r="G5" s="13" t="s">
        <v>6</v>
      </c>
      <c r="I5" s="591" t="s">
        <v>7</v>
      </c>
      <c r="K5" s="109"/>
      <c r="L5" s="15" t="s">
        <v>8</v>
      </c>
      <c r="M5" s="109"/>
      <c r="N5" s="18" t="s">
        <v>9</v>
      </c>
      <c r="O5" s="15" t="s">
        <v>8</v>
      </c>
      <c r="P5" s="109"/>
      <c r="Q5" s="671" t="s">
        <v>284</v>
      </c>
      <c r="R5" s="21"/>
      <c r="S5" s="592" t="s">
        <v>10</v>
      </c>
      <c r="T5" s="673" t="s">
        <v>285</v>
      </c>
      <c r="U5" s="672" t="s">
        <v>1160</v>
      </c>
      <c r="V5" s="592" t="s">
        <v>286</v>
      </c>
      <c r="W5" s="592" t="s">
        <v>287</v>
      </c>
      <c r="X5" s="592">
        <f>2015.52/(52*2)</f>
        <v>19.38</v>
      </c>
    </row>
    <row r="6" spans="1:30" s="20" customFormat="1" ht="15.95" customHeight="1" x14ac:dyDescent="0.25">
      <c r="A6" s="670" t="s">
        <v>11</v>
      </c>
      <c r="B6" s="670"/>
      <c r="C6" s="670"/>
      <c r="D6" s="670"/>
      <c r="E6" s="3"/>
      <c r="F6" s="591"/>
      <c r="G6" s="13" t="s">
        <v>1</v>
      </c>
      <c r="I6" s="591"/>
      <c r="K6" s="109"/>
      <c r="L6" s="22">
        <v>43646</v>
      </c>
      <c r="M6" s="109"/>
      <c r="N6" s="18" t="s">
        <v>12</v>
      </c>
      <c r="O6" s="22" t="s">
        <v>1066</v>
      </c>
      <c r="P6" s="109"/>
      <c r="Q6" s="671"/>
      <c r="R6" s="21"/>
      <c r="S6" s="592" t="s">
        <v>13</v>
      </c>
      <c r="T6" s="673"/>
      <c r="U6" s="672"/>
      <c r="V6" s="592" t="s">
        <v>288</v>
      </c>
      <c r="W6" s="23" t="s">
        <v>288</v>
      </c>
      <c r="X6" s="23"/>
    </row>
    <row r="7" spans="1:30" s="20" customFormat="1" ht="15.95" customHeight="1" x14ac:dyDescent="0.25">
      <c r="A7" s="24"/>
      <c r="B7" s="25"/>
      <c r="C7" s="25"/>
      <c r="D7" s="26"/>
      <c r="E7" s="14"/>
      <c r="K7" s="109"/>
      <c r="L7" s="22"/>
      <c r="M7" s="34"/>
      <c r="N7" s="18"/>
      <c r="O7" s="22"/>
      <c r="P7" s="109"/>
      <c r="Q7" s="592"/>
      <c r="R7" s="18"/>
      <c r="S7" s="592"/>
      <c r="T7" s="18"/>
      <c r="U7" s="18"/>
      <c r="V7" s="592"/>
      <c r="W7" s="23"/>
      <c r="X7" s="23"/>
    </row>
    <row r="8" spans="1:30" ht="15.95" customHeight="1" x14ac:dyDescent="0.25">
      <c r="A8" s="27">
        <v>1</v>
      </c>
      <c r="B8" s="28">
        <v>541</v>
      </c>
      <c r="C8" s="28">
        <v>5110</v>
      </c>
      <c r="D8" s="467">
        <v>0</v>
      </c>
      <c r="E8" s="30"/>
      <c r="F8" s="6" t="s">
        <v>70</v>
      </c>
      <c r="G8" s="31">
        <f>B8</f>
        <v>541</v>
      </c>
      <c r="H8" s="32"/>
      <c r="I8" s="61" t="s">
        <v>892</v>
      </c>
      <c r="J8" s="6"/>
      <c r="K8" s="34"/>
      <c r="L8" s="33">
        <v>21087.23</v>
      </c>
      <c r="M8" s="34"/>
      <c r="N8" s="7">
        <v>30865.599999999999</v>
      </c>
      <c r="O8" s="33">
        <v>9611.5</v>
      </c>
      <c r="P8" s="109"/>
      <c r="Q8" s="35">
        <v>30865.599999999999</v>
      </c>
      <c r="R8" s="36"/>
      <c r="S8" s="35">
        <v>2632.83</v>
      </c>
      <c r="T8" s="149">
        <f>Q8+S8</f>
        <v>33498.43</v>
      </c>
      <c r="U8" s="150">
        <f>IF(T8=0,"",(T8-N8)/N8)</f>
        <v>8.5299815976362089E-2</v>
      </c>
      <c r="V8" s="35"/>
      <c r="W8" s="35"/>
      <c r="X8" s="444" t="s">
        <v>1121</v>
      </c>
      <c r="AD8" s="39">
        <f>W8-N8</f>
        <v>-30865.599999999999</v>
      </c>
    </row>
    <row r="9" spans="1:30" ht="15.95" customHeight="1" x14ac:dyDescent="0.25">
      <c r="A9" s="27">
        <v>1</v>
      </c>
      <c r="B9" s="28">
        <v>541</v>
      </c>
      <c r="C9" s="28">
        <v>5210</v>
      </c>
      <c r="D9" s="467">
        <v>0</v>
      </c>
      <c r="E9" s="30"/>
      <c r="F9" s="6" t="s">
        <v>70</v>
      </c>
      <c r="G9" s="31">
        <f t="shared" ref="G9:G21" si="0">B9</f>
        <v>541</v>
      </c>
      <c r="I9" s="61" t="s">
        <v>922</v>
      </c>
      <c r="J9" s="6"/>
      <c r="K9" s="34"/>
      <c r="L9" s="33">
        <v>56155.88</v>
      </c>
      <c r="M9" s="34"/>
      <c r="N9" s="494">
        <v>3000</v>
      </c>
      <c r="O9" s="33">
        <v>710.36</v>
      </c>
      <c r="P9" s="109"/>
      <c r="Q9" s="35">
        <v>3000</v>
      </c>
      <c r="R9" s="36"/>
      <c r="S9" s="35"/>
      <c r="T9" s="149">
        <f t="shared" ref="T9:T21" si="1">Q9+S9</f>
        <v>3000</v>
      </c>
      <c r="U9" s="150">
        <f t="shared" ref="U9:U21" si="2">IF(T9=0,"",(T9-N9)/N9)</f>
        <v>0</v>
      </c>
      <c r="V9" s="35"/>
      <c r="W9" s="35"/>
      <c r="X9" s="444" t="s">
        <v>1122</v>
      </c>
    </row>
    <row r="10" spans="1:30" ht="15.95" customHeight="1" x14ac:dyDescent="0.25">
      <c r="A10" s="27">
        <v>1</v>
      </c>
      <c r="B10" s="28">
        <v>541</v>
      </c>
      <c r="C10" s="28">
        <v>5215</v>
      </c>
      <c r="D10" s="467">
        <v>0</v>
      </c>
      <c r="E10" s="30"/>
      <c r="F10" s="6" t="s">
        <v>70</v>
      </c>
      <c r="G10" s="31">
        <f t="shared" si="0"/>
        <v>541</v>
      </c>
      <c r="I10" s="61" t="s">
        <v>923</v>
      </c>
      <c r="J10" s="6"/>
      <c r="K10" s="34"/>
      <c r="L10" s="33"/>
      <c r="M10" s="34"/>
      <c r="N10" s="494">
        <v>6000</v>
      </c>
      <c r="O10" s="33">
        <v>0</v>
      </c>
      <c r="P10" s="109"/>
      <c r="Q10" s="35">
        <v>6000</v>
      </c>
      <c r="R10" s="36"/>
      <c r="S10" s="35">
        <v>-2000</v>
      </c>
      <c r="T10" s="149">
        <f t="shared" si="1"/>
        <v>4000</v>
      </c>
      <c r="U10" s="150">
        <f t="shared" si="2"/>
        <v>-0.33333333333333331</v>
      </c>
      <c r="V10" s="35"/>
      <c r="W10" s="35"/>
      <c r="X10" s="444" t="s">
        <v>1123</v>
      </c>
    </row>
    <row r="11" spans="1:30" ht="15.95" customHeight="1" x14ac:dyDescent="0.25">
      <c r="A11" s="27">
        <v>1</v>
      </c>
      <c r="B11" s="28">
        <v>541</v>
      </c>
      <c r="C11" s="28">
        <v>5240</v>
      </c>
      <c r="D11" s="467">
        <v>0</v>
      </c>
      <c r="E11" s="30"/>
      <c r="F11" s="6" t="s">
        <v>70</v>
      </c>
      <c r="G11" s="31">
        <f t="shared" si="0"/>
        <v>541</v>
      </c>
      <c r="I11" s="61" t="s">
        <v>924</v>
      </c>
      <c r="J11" s="6"/>
      <c r="K11" s="34"/>
      <c r="L11" s="33"/>
      <c r="M11" s="34"/>
      <c r="N11" s="494">
        <v>14500</v>
      </c>
      <c r="O11" s="33">
        <v>0</v>
      </c>
      <c r="P11" s="109"/>
      <c r="Q11" s="35">
        <v>14500</v>
      </c>
      <c r="R11" s="36"/>
      <c r="S11" s="35"/>
      <c r="T11" s="149">
        <f t="shared" si="1"/>
        <v>14500</v>
      </c>
      <c r="U11" s="150">
        <f t="shared" si="2"/>
        <v>0</v>
      </c>
      <c r="V11" s="35"/>
      <c r="W11" s="35"/>
      <c r="X11" s="444" t="s">
        <v>1124</v>
      </c>
    </row>
    <row r="12" spans="1:30" ht="15.95" customHeight="1" x14ac:dyDescent="0.25">
      <c r="A12" s="27">
        <v>1</v>
      </c>
      <c r="B12" s="28">
        <v>541</v>
      </c>
      <c r="C12" s="28">
        <v>5270</v>
      </c>
      <c r="D12" s="467">
        <v>0</v>
      </c>
      <c r="E12" s="30"/>
      <c r="F12" s="6" t="s">
        <v>70</v>
      </c>
      <c r="G12" s="31">
        <f t="shared" si="0"/>
        <v>541</v>
      </c>
      <c r="I12" s="61" t="s">
        <v>926</v>
      </c>
      <c r="J12" s="6"/>
      <c r="K12" s="34"/>
      <c r="L12" s="33"/>
      <c r="M12" s="34"/>
      <c r="N12" s="7">
        <v>31800</v>
      </c>
      <c r="O12" s="33">
        <v>10600</v>
      </c>
      <c r="P12" s="109"/>
      <c r="Q12" s="35">
        <v>31800</v>
      </c>
      <c r="R12" s="36"/>
      <c r="S12" s="35"/>
      <c r="T12" s="149">
        <f t="shared" si="1"/>
        <v>31800</v>
      </c>
      <c r="U12" s="150">
        <f t="shared" si="2"/>
        <v>0</v>
      </c>
      <c r="V12" s="35"/>
      <c r="W12" s="35"/>
      <c r="X12" s="444" t="s">
        <v>1125</v>
      </c>
    </row>
    <row r="13" spans="1:30" ht="15.95" customHeight="1" x14ac:dyDescent="0.25">
      <c r="A13" s="27">
        <v>1</v>
      </c>
      <c r="B13" s="28">
        <v>541</v>
      </c>
      <c r="C13" s="28">
        <v>5307</v>
      </c>
      <c r="D13" s="467">
        <v>0</v>
      </c>
      <c r="E13" s="30"/>
      <c r="F13" s="6" t="s">
        <v>70</v>
      </c>
      <c r="G13" s="31">
        <f t="shared" si="0"/>
        <v>541</v>
      </c>
      <c r="I13" s="61" t="s">
        <v>952</v>
      </c>
      <c r="J13" s="6"/>
      <c r="K13" s="34"/>
      <c r="L13" s="33"/>
      <c r="M13" s="34"/>
      <c r="N13" s="7">
        <v>2400</v>
      </c>
      <c r="O13" s="33">
        <v>0</v>
      </c>
      <c r="P13" s="109"/>
      <c r="Q13" s="35">
        <v>2400</v>
      </c>
      <c r="R13" s="36"/>
      <c r="S13" s="35">
        <v>100</v>
      </c>
      <c r="T13" s="149">
        <f t="shared" si="1"/>
        <v>2500</v>
      </c>
      <c r="U13" s="150">
        <f t="shared" si="2"/>
        <v>4.1666666666666664E-2</v>
      </c>
      <c r="V13" s="35"/>
      <c r="W13" s="35"/>
      <c r="X13" s="444" t="s">
        <v>1126</v>
      </c>
    </row>
    <row r="14" spans="1:30" ht="15.95" customHeight="1" x14ac:dyDescent="0.25">
      <c r="A14" s="27">
        <v>1</v>
      </c>
      <c r="B14" s="28">
        <v>541</v>
      </c>
      <c r="C14" s="28">
        <v>5308</v>
      </c>
      <c r="D14" s="467">
        <v>0</v>
      </c>
      <c r="E14" s="30"/>
      <c r="F14" s="6" t="s">
        <v>70</v>
      </c>
      <c r="G14" s="31">
        <f t="shared" si="0"/>
        <v>541</v>
      </c>
      <c r="I14" s="61" t="s">
        <v>890</v>
      </c>
      <c r="J14" s="6"/>
      <c r="K14" s="34"/>
      <c r="L14" s="33"/>
      <c r="M14" s="34"/>
      <c r="N14" s="7">
        <v>1200</v>
      </c>
      <c r="O14" s="33">
        <v>0</v>
      </c>
      <c r="P14" s="109"/>
      <c r="Q14" s="35">
        <v>1200</v>
      </c>
      <c r="R14" s="36"/>
      <c r="S14" s="35">
        <v>-200</v>
      </c>
      <c r="T14" s="149">
        <f t="shared" si="1"/>
        <v>1000</v>
      </c>
      <c r="U14" s="150">
        <f t="shared" si="2"/>
        <v>-0.16666666666666666</v>
      </c>
      <c r="V14" s="35"/>
      <c r="W14" s="35"/>
      <c r="X14" s="444" t="s">
        <v>1127</v>
      </c>
    </row>
    <row r="15" spans="1:30" ht="15.95" customHeight="1" x14ac:dyDescent="0.25">
      <c r="A15" s="27">
        <v>1</v>
      </c>
      <c r="B15" s="28">
        <v>541</v>
      </c>
      <c r="C15" s="28">
        <v>5340</v>
      </c>
      <c r="D15" s="467">
        <v>0</v>
      </c>
      <c r="E15" s="30"/>
      <c r="F15" s="6" t="s">
        <v>70</v>
      </c>
      <c r="G15" s="31">
        <f t="shared" si="0"/>
        <v>541</v>
      </c>
      <c r="I15" s="61" t="s">
        <v>894</v>
      </c>
      <c r="J15" s="6"/>
      <c r="K15" s="34"/>
      <c r="L15" s="33"/>
      <c r="M15" s="34"/>
      <c r="N15" s="7">
        <v>2100</v>
      </c>
      <c r="O15" s="33">
        <v>509.5</v>
      </c>
      <c r="P15" s="109"/>
      <c r="Q15" s="35">
        <v>2100</v>
      </c>
      <c r="R15" s="36"/>
      <c r="S15" s="35">
        <v>-1056</v>
      </c>
      <c r="T15" s="149">
        <f t="shared" si="1"/>
        <v>1044</v>
      </c>
      <c r="U15" s="150">
        <f t="shared" si="2"/>
        <v>-0.50285714285714289</v>
      </c>
      <c r="V15" s="35"/>
      <c r="W15" s="35"/>
      <c r="X15" s="444" t="s">
        <v>1128</v>
      </c>
    </row>
    <row r="16" spans="1:30" ht="15.95" customHeight="1" x14ac:dyDescent="0.25">
      <c r="A16" s="27">
        <v>1</v>
      </c>
      <c r="B16" s="28">
        <v>541</v>
      </c>
      <c r="C16" s="28">
        <v>5350</v>
      </c>
      <c r="D16" s="467">
        <v>0</v>
      </c>
      <c r="E16" s="30"/>
      <c r="F16" s="6" t="s">
        <v>70</v>
      </c>
      <c r="G16" s="31">
        <f t="shared" si="0"/>
        <v>541</v>
      </c>
      <c r="I16" s="61" t="s">
        <v>920</v>
      </c>
      <c r="J16" s="6"/>
      <c r="K16" s="34"/>
      <c r="L16" s="33"/>
      <c r="M16" s="34"/>
      <c r="N16" s="7">
        <v>1000</v>
      </c>
      <c r="O16" s="33">
        <v>130</v>
      </c>
      <c r="P16" s="109"/>
      <c r="Q16" s="35">
        <v>1000</v>
      </c>
      <c r="R16" s="36"/>
      <c r="S16" s="35">
        <v>-500</v>
      </c>
      <c r="T16" s="149">
        <f t="shared" si="1"/>
        <v>500</v>
      </c>
      <c r="U16" s="150">
        <f t="shared" si="2"/>
        <v>-0.5</v>
      </c>
      <c r="V16" s="35"/>
      <c r="W16" s="35"/>
      <c r="X16" s="444" t="s">
        <v>1129</v>
      </c>
    </row>
    <row r="17" spans="1:26" ht="15.95" customHeight="1" x14ac:dyDescent="0.25">
      <c r="A17" s="27">
        <v>1</v>
      </c>
      <c r="B17" s="28">
        <v>541</v>
      </c>
      <c r="C17" s="28">
        <v>5420</v>
      </c>
      <c r="D17" s="467">
        <v>0</v>
      </c>
      <c r="E17" s="30"/>
      <c r="F17" s="6" t="s">
        <v>70</v>
      </c>
      <c r="G17" s="31">
        <f t="shared" si="0"/>
        <v>541</v>
      </c>
      <c r="I17" s="61" t="s">
        <v>897</v>
      </c>
      <c r="J17" s="6"/>
      <c r="K17" s="34"/>
      <c r="L17" s="33"/>
      <c r="M17" s="34"/>
      <c r="N17" s="7">
        <v>600</v>
      </c>
      <c r="O17" s="33">
        <v>0</v>
      </c>
      <c r="P17" s="109"/>
      <c r="Q17" s="35">
        <v>600</v>
      </c>
      <c r="R17" s="36"/>
      <c r="S17" s="35">
        <v>600</v>
      </c>
      <c r="T17" s="149">
        <f t="shared" si="1"/>
        <v>1200</v>
      </c>
      <c r="U17" s="150">
        <f t="shared" si="2"/>
        <v>1</v>
      </c>
      <c r="V17" s="35"/>
      <c r="W17" s="35"/>
      <c r="X17" s="444" t="s">
        <v>1130</v>
      </c>
    </row>
    <row r="18" spans="1:26" ht="15.95" customHeight="1" x14ac:dyDescent="0.25">
      <c r="A18" s="27">
        <v>1</v>
      </c>
      <c r="B18" s="28">
        <v>541</v>
      </c>
      <c r="C18" s="28">
        <v>5580</v>
      </c>
      <c r="D18" s="467">
        <v>0</v>
      </c>
      <c r="E18" s="30"/>
      <c r="F18" s="6" t="s">
        <v>70</v>
      </c>
      <c r="G18" s="31">
        <f t="shared" si="0"/>
        <v>541</v>
      </c>
      <c r="I18" s="61" t="s">
        <v>891</v>
      </c>
      <c r="J18" s="6"/>
      <c r="K18" s="34"/>
      <c r="L18" s="33"/>
      <c r="M18" s="34"/>
      <c r="N18" s="7">
        <v>150</v>
      </c>
      <c r="O18" s="33">
        <v>675.97</v>
      </c>
      <c r="P18" s="109"/>
      <c r="Q18" s="35">
        <v>150</v>
      </c>
      <c r="R18" s="36"/>
      <c r="S18" s="35">
        <v>1450</v>
      </c>
      <c r="T18" s="149">
        <f t="shared" si="1"/>
        <v>1600</v>
      </c>
      <c r="U18" s="150">
        <f t="shared" si="2"/>
        <v>9.6666666666666661</v>
      </c>
      <c r="V18" s="35"/>
      <c r="W18" s="35"/>
      <c r="X18" s="444" t="s">
        <v>1131</v>
      </c>
    </row>
    <row r="19" spans="1:26" ht="15.95" customHeight="1" x14ac:dyDescent="0.25">
      <c r="A19" s="27">
        <v>1</v>
      </c>
      <c r="B19" s="28">
        <v>541</v>
      </c>
      <c r="C19" s="28">
        <v>5710</v>
      </c>
      <c r="D19" s="467">
        <v>0</v>
      </c>
      <c r="E19" s="30"/>
      <c r="F19" s="6" t="s">
        <v>70</v>
      </c>
      <c r="G19" s="31">
        <f t="shared" si="0"/>
        <v>541</v>
      </c>
      <c r="I19" s="61" t="s">
        <v>895</v>
      </c>
      <c r="J19" s="6"/>
      <c r="K19" s="34"/>
      <c r="L19" s="33"/>
      <c r="M19" s="34"/>
      <c r="N19" s="7">
        <v>240</v>
      </c>
      <c r="O19" s="33">
        <v>0</v>
      </c>
      <c r="P19" s="109"/>
      <c r="Q19" s="35">
        <v>240</v>
      </c>
      <c r="R19" s="36"/>
      <c r="S19" s="35">
        <v>-140</v>
      </c>
      <c r="T19" s="149">
        <f t="shared" si="1"/>
        <v>100</v>
      </c>
      <c r="U19" s="150">
        <f t="shared" si="2"/>
        <v>-0.58333333333333337</v>
      </c>
      <c r="V19" s="35"/>
      <c r="W19" s="35"/>
      <c r="X19" s="444"/>
    </row>
    <row r="20" spans="1:26" ht="15.95" customHeight="1" x14ac:dyDescent="0.25">
      <c r="A20" s="27">
        <v>1</v>
      </c>
      <c r="B20" s="28">
        <v>541</v>
      </c>
      <c r="C20" s="28">
        <v>5730</v>
      </c>
      <c r="D20" s="467">
        <v>0</v>
      </c>
      <c r="E20" s="30"/>
      <c r="F20" s="6" t="s">
        <v>70</v>
      </c>
      <c r="G20" s="31">
        <f t="shared" si="0"/>
        <v>541</v>
      </c>
      <c r="I20" s="61" t="s">
        <v>886</v>
      </c>
      <c r="J20" s="6"/>
      <c r="K20" s="34"/>
      <c r="L20" s="33"/>
      <c r="M20" s="34"/>
      <c r="N20" s="7">
        <v>265</v>
      </c>
      <c r="O20" s="33">
        <v>0</v>
      </c>
      <c r="P20" s="109"/>
      <c r="Q20" s="35">
        <v>265</v>
      </c>
      <c r="R20" s="36"/>
      <c r="S20" s="35"/>
      <c r="T20" s="149">
        <f t="shared" si="1"/>
        <v>265</v>
      </c>
      <c r="U20" s="150">
        <f t="shared" si="2"/>
        <v>0</v>
      </c>
      <c r="V20" s="35"/>
      <c r="W20" s="35"/>
      <c r="X20" s="444"/>
    </row>
    <row r="21" spans="1:26" ht="15.95" customHeight="1" x14ac:dyDescent="0.25">
      <c r="A21" s="27">
        <v>1</v>
      </c>
      <c r="B21" s="28">
        <v>541</v>
      </c>
      <c r="C21" s="28">
        <v>5870</v>
      </c>
      <c r="D21" s="467">
        <v>0</v>
      </c>
      <c r="E21" s="30"/>
      <c r="F21" s="6" t="s">
        <v>70</v>
      </c>
      <c r="G21" s="31">
        <f t="shared" si="0"/>
        <v>541</v>
      </c>
      <c r="I21" s="61" t="s">
        <v>935</v>
      </c>
      <c r="J21" s="6"/>
      <c r="K21" s="34"/>
      <c r="L21" s="33"/>
      <c r="M21" s="34"/>
      <c r="N21" s="7">
        <v>645</v>
      </c>
      <c r="O21" s="33">
        <v>0</v>
      </c>
      <c r="P21" s="109"/>
      <c r="Q21" s="35">
        <v>645</v>
      </c>
      <c r="R21" s="36"/>
      <c r="S21" s="35">
        <v>-645</v>
      </c>
      <c r="T21" s="149">
        <f t="shared" si="1"/>
        <v>0</v>
      </c>
      <c r="U21" s="150" t="str">
        <f t="shared" si="2"/>
        <v/>
      </c>
      <c r="V21" s="35"/>
      <c r="W21" s="579"/>
      <c r="X21" s="580" t="s">
        <v>1132</v>
      </c>
    </row>
    <row r="22" spans="1:26" s="39" customFormat="1" ht="15.95" customHeight="1" thickBot="1" x14ac:dyDescent="0.3">
      <c r="A22" s="38"/>
      <c r="B22" s="38"/>
      <c r="C22" s="38"/>
      <c r="D22" s="38"/>
      <c r="G22" s="38"/>
      <c r="I22" s="40" t="str">
        <f>H1</f>
        <v>COUNCIL ON AGING</v>
      </c>
      <c r="K22" s="43"/>
      <c r="L22" s="42">
        <f>SUM(L8:L21)</f>
        <v>77243.11</v>
      </c>
      <c r="M22" s="43"/>
      <c r="N22" s="42">
        <f>SUM(N8:N21)</f>
        <v>94765.6</v>
      </c>
      <c r="O22" s="42">
        <f>SUM(O8:O21)</f>
        <v>22237.33</v>
      </c>
      <c r="P22" s="43"/>
      <c r="Q22" s="42">
        <f>SUM(Q8:Q21)</f>
        <v>94765.6</v>
      </c>
      <c r="R22" s="10"/>
      <c r="S22" s="42">
        <f t="shared" ref="S22:T22" si="3">SUM(S8:S21)</f>
        <v>241.82999999999993</v>
      </c>
      <c r="T22" s="42">
        <f t="shared" si="3"/>
        <v>95007.43</v>
      </c>
      <c r="U22" s="44"/>
      <c r="V22" s="42">
        <f t="shared" ref="V22:W22" si="4">SUM(V8:V21)</f>
        <v>0</v>
      </c>
      <c r="W22" s="42">
        <f t="shared" si="4"/>
        <v>0</v>
      </c>
      <c r="X22" s="445"/>
      <c r="Z22" s="39">
        <f>N22-Q22</f>
        <v>0</v>
      </c>
    </row>
    <row r="23" spans="1:26" ht="20.100000000000001" customHeight="1" x14ac:dyDescent="0.25">
      <c r="A23" s="680"/>
      <c r="B23" s="680"/>
      <c r="C23" s="680"/>
      <c r="D23" s="680"/>
      <c r="E23" s="680"/>
      <c r="F23" s="680"/>
      <c r="G23" s="680"/>
      <c r="H23" s="680"/>
      <c r="I23" s="680"/>
      <c r="J23" s="680"/>
      <c r="K23" s="680"/>
      <c r="L23" s="680"/>
      <c r="M23" s="680"/>
      <c r="N23" s="680"/>
      <c r="O23" s="680"/>
      <c r="P23" s="680"/>
      <c r="Q23" s="680"/>
      <c r="R23" s="680"/>
      <c r="S23" s="680"/>
      <c r="T23" s="680"/>
      <c r="U23" s="680"/>
      <c r="V23" s="680"/>
      <c r="W23" s="680"/>
      <c r="X23" s="581"/>
    </row>
    <row r="24" spans="1:26" ht="20.100000000000001"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c r="X24" s="581"/>
    </row>
    <row r="25" spans="1:26" ht="15.95" customHeight="1" x14ac:dyDescent="0.25">
      <c r="A25" s="682" t="s">
        <v>18</v>
      </c>
      <c r="B25" s="682"/>
      <c r="C25" s="682"/>
      <c r="D25" s="682"/>
      <c r="E25" s="682"/>
      <c r="F25" s="682"/>
      <c r="G25" s="682"/>
      <c r="H25" s="682"/>
      <c r="I25" s="682"/>
      <c r="J25" s="682"/>
      <c r="K25" s="682"/>
      <c r="L25" s="682"/>
      <c r="M25" s="682"/>
      <c r="N25" s="682"/>
      <c r="O25" s="682"/>
      <c r="P25" s="682"/>
      <c r="Q25" s="682"/>
      <c r="R25" s="682"/>
      <c r="S25" s="682"/>
      <c r="T25" s="682"/>
      <c r="U25" s="682"/>
      <c r="V25" s="682"/>
      <c r="W25" s="682"/>
      <c r="X25" s="582"/>
    </row>
    <row r="26" spans="1:26" ht="15.95" customHeight="1" x14ac:dyDescent="0.25">
      <c r="A26" s="682"/>
      <c r="B26" s="682"/>
      <c r="C26" s="682"/>
      <c r="D26" s="682"/>
      <c r="E26" s="682"/>
      <c r="F26" s="682"/>
      <c r="G26" s="682"/>
      <c r="H26" s="682"/>
      <c r="I26" s="682"/>
      <c r="J26" s="682"/>
      <c r="K26" s="682"/>
      <c r="L26" s="682"/>
      <c r="M26" s="682"/>
      <c r="N26" s="682"/>
      <c r="O26" s="682"/>
      <c r="P26" s="682"/>
      <c r="Q26" s="682"/>
      <c r="R26" s="682"/>
      <c r="S26" s="682"/>
      <c r="T26" s="682"/>
      <c r="U26" s="682"/>
      <c r="V26" s="682"/>
      <c r="W26" s="682"/>
      <c r="X26" s="599"/>
    </row>
    <row r="27" spans="1:26" ht="15.95" customHeight="1" x14ac:dyDescent="0.25">
      <c r="A27" s="599"/>
      <c r="B27" s="599"/>
      <c r="C27" s="599"/>
      <c r="D27" s="599"/>
      <c r="E27" s="599"/>
      <c r="F27" s="599"/>
      <c r="G27" s="599"/>
      <c r="H27" s="599"/>
      <c r="I27" s="599"/>
      <c r="J27" s="599"/>
      <c r="K27" s="599"/>
      <c r="L27" s="599"/>
      <c r="M27" s="599"/>
      <c r="N27" s="599"/>
      <c r="O27" s="599"/>
      <c r="P27" s="599"/>
      <c r="Q27" s="599"/>
      <c r="R27" s="599"/>
      <c r="S27" s="599"/>
      <c r="T27" s="599"/>
      <c r="U27" s="599"/>
      <c r="V27" s="599"/>
      <c r="W27" s="599"/>
      <c r="X27" s="599"/>
    </row>
    <row r="28" spans="1:26" ht="15.95" customHeight="1" x14ac:dyDescent="0.25">
      <c r="A28" s="683" t="s">
        <v>19</v>
      </c>
      <c r="B28" s="683"/>
      <c r="C28" s="683"/>
      <c r="D28" s="683"/>
      <c r="E28" s="683"/>
      <c r="F28" s="683"/>
      <c r="G28" s="683"/>
      <c r="H28" s="683"/>
      <c r="I28" s="683"/>
      <c r="J28" s="683"/>
      <c r="K28" s="683"/>
      <c r="L28" s="683"/>
      <c r="M28" s="683"/>
      <c r="N28" s="683"/>
      <c r="O28" s="683"/>
      <c r="P28" s="683"/>
      <c r="Q28" s="683"/>
      <c r="R28" s="683"/>
      <c r="S28" s="683"/>
      <c r="T28" s="683"/>
      <c r="U28" s="683"/>
      <c r="V28" s="683"/>
      <c r="W28" s="683"/>
      <c r="X28" s="600"/>
    </row>
    <row r="29" spans="1:26" ht="15.95" customHeight="1" x14ac:dyDescent="0.25">
      <c r="A29" s="45"/>
      <c r="C29" s="684" t="s">
        <v>20</v>
      </c>
      <c r="D29" s="684"/>
      <c r="E29" s="684"/>
      <c r="F29" s="684"/>
      <c r="G29" s="684"/>
      <c r="H29" s="684"/>
      <c r="I29" s="684"/>
      <c r="J29" s="684"/>
      <c r="K29" s="684"/>
      <c r="L29" s="684"/>
      <c r="M29" s="684"/>
      <c r="N29" s="684"/>
      <c r="O29" s="684"/>
      <c r="P29" s="684"/>
      <c r="Q29" s="684"/>
      <c r="R29" s="684"/>
      <c r="S29" s="684"/>
      <c r="T29" s="684"/>
      <c r="U29" s="684"/>
      <c r="V29" s="684"/>
    </row>
    <row r="30" spans="1:26" ht="15.95" customHeight="1" x14ac:dyDescent="0.25">
      <c r="C30" s="685" t="s">
        <v>21</v>
      </c>
      <c r="D30" s="685"/>
      <c r="E30" s="685"/>
      <c r="F30" s="685"/>
      <c r="G30" s="685"/>
      <c r="H30" s="685"/>
      <c r="I30" s="685"/>
      <c r="J30" s="685"/>
      <c r="K30" s="685"/>
      <c r="L30" s="685"/>
      <c r="M30" s="685"/>
      <c r="N30" s="685"/>
      <c r="O30" s="685"/>
      <c r="P30" s="685"/>
      <c r="Q30" s="685"/>
      <c r="R30" s="685"/>
      <c r="S30" s="685"/>
      <c r="T30" s="685"/>
      <c r="U30" s="685"/>
      <c r="V30" s="685"/>
    </row>
    <row r="31" spans="1:26" ht="15.95" customHeight="1" x14ac:dyDescent="0.25">
      <c r="C31" s="685"/>
      <c r="D31" s="685"/>
      <c r="E31" s="685"/>
      <c r="F31" s="685"/>
      <c r="G31" s="685"/>
      <c r="H31" s="685"/>
      <c r="I31" s="685"/>
      <c r="J31" s="685"/>
      <c r="K31" s="685"/>
      <c r="L31" s="685"/>
      <c r="M31" s="685"/>
      <c r="N31" s="685"/>
      <c r="O31" s="685"/>
      <c r="P31" s="685"/>
      <c r="Q31" s="685"/>
      <c r="R31" s="685"/>
      <c r="S31" s="685"/>
      <c r="T31" s="685"/>
      <c r="U31" s="685"/>
      <c r="V31" s="685"/>
    </row>
    <row r="32" spans="1:26" ht="15.95" customHeight="1" x14ac:dyDescent="0.25">
      <c r="A32" s="680"/>
      <c r="B32" s="680"/>
      <c r="C32" s="680"/>
      <c r="D32" s="680"/>
      <c r="E32" s="680"/>
      <c r="F32" s="680"/>
      <c r="G32" s="680"/>
      <c r="H32" s="680"/>
      <c r="I32" s="680"/>
      <c r="J32" s="680"/>
      <c r="K32" s="680"/>
      <c r="L32" s="680"/>
      <c r="M32" s="680"/>
      <c r="N32" s="680"/>
      <c r="O32" s="680"/>
      <c r="P32" s="680"/>
      <c r="Q32" s="680"/>
      <c r="R32" s="680"/>
      <c r="S32" s="680"/>
      <c r="T32" s="680"/>
      <c r="U32" s="680"/>
      <c r="V32" s="680"/>
      <c r="W32" s="680"/>
      <c r="X32" s="598"/>
    </row>
    <row r="33" spans="1:29" s="52" customFormat="1" ht="15.95" customHeight="1" x14ac:dyDescent="0.25">
      <c r="A33" s="47"/>
      <c r="B33" s="48"/>
      <c r="C33" s="49"/>
      <c r="D33" s="50"/>
      <c r="E33" s="51"/>
      <c r="G33" s="53"/>
      <c r="H33" s="54"/>
      <c r="I33" s="55"/>
      <c r="J33" s="686" t="s">
        <v>23</v>
      </c>
      <c r="K33" s="687"/>
      <c r="L33" s="687"/>
      <c r="M33" s="687"/>
      <c r="N33" s="687"/>
      <c r="O33" s="688"/>
      <c r="P33" s="56"/>
      <c r="Q33" s="57">
        <v>4000</v>
      </c>
      <c r="R33" s="58"/>
      <c r="S33" s="689"/>
      <c r="T33" s="689"/>
      <c r="U33" s="689"/>
      <c r="V33" s="689"/>
      <c r="W33" s="690"/>
      <c r="X33" s="446"/>
      <c r="Y33" s="6"/>
    </row>
    <row r="34" spans="1:29" ht="15.95" customHeight="1" x14ac:dyDescent="0.25">
      <c r="A34" s="691"/>
      <c r="B34" s="691"/>
      <c r="C34" s="691"/>
      <c r="D34" s="691"/>
      <c r="E34" s="691"/>
      <c r="F34" s="691"/>
      <c r="G34" s="691"/>
      <c r="H34" s="691"/>
      <c r="I34" s="691"/>
      <c r="J34" s="691"/>
      <c r="K34" s="691"/>
      <c r="L34" s="691"/>
      <c r="M34" s="691"/>
      <c r="N34" s="691"/>
      <c r="O34" s="691"/>
      <c r="P34" s="691"/>
      <c r="Q34" s="691"/>
      <c r="R34" s="691"/>
      <c r="S34" s="691"/>
      <c r="T34" s="691"/>
      <c r="U34" s="691"/>
      <c r="V34" s="691"/>
      <c r="W34" s="691"/>
      <c r="X34" s="601"/>
    </row>
    <row r="35" spans="1:29" s="20" customFormat="1" ht="15.95" customHeight="1" x14ac:dyDescent="0.25">
      <c r="B35" s="59"/>
      <c r="C35" s="25"/>
      <c r="D35" s="26"/>
      <c r="E35" s="14"/>
      <c r="I35" s="434" t="s">
        <v>696</v>
      </c>
      <c r="J35" s="60" t="s">
        <v>24</v>
      </c>
      <c r="M35" s="16"/>
      <c r="P35" s="16"/>
      <c r="Q35" s="592"/>
      <c r="R35" s="18"/>
      <c r="S35" s="10"/>
      <c r="T35" s="7"/>
      <c r="U35" s="10"/>
      <c r="V35" s="10"/>
      <c r="W35" s="9"/>
      <c r="X35" s="9"/>
      <c r="Y35" s="6"/>
    </row>
    <row r="36" spans="1:29" ht="15.95" customHeight="1" x14ac:dyDescent="0.25">
      <c r="A36" s="27"/>
      <c r="B36" s="28"/>
      <c r="C36" s="49"/>
      <c r="D36" s="29"/>
      <c r="E36" s="30"/>
      <c r="H36" s="32"/>
      <c r="I36" s="103" t="s">
        <v>846</v>
      </c>
      <c r="J36" s="675" t="s">
        <v>892</v>
      </c>
      <c r="K36" s="676"/>
      <c r="L36" s="676"/>
      <c r="M36" s="676"/>
      <c r="N36" s="676"/>
      <c r="O36" s="677"/>
      <c r="Q36" s="62">
        <v>33506.6</v>
      </c>
      <c r="R36" s="63"/>
      <c r="S36" s="678"/>
      <c r="T36" s="678"/>
      <c r="U36" s="678"/>
      <c r="V36" s="678"/>
      <c r="W36" s="679"/>
      <c r="X36" s="675" t="s">
        <v>1133</v>
      </c>
      <c r="Y36" s="676"/>
      <c r="Z36" s="676"/>
      <c r="AA36" s="676"/>
      <c r="AB36" s="676"/>
      <c r="AC36" s="677"/>
    </row>
    <row r="37" spans="1:29" ht="15.95" customHeight="1" x14ac:dyDescent="0.25">
      <c r="A37" s="27"/>
      <c r="B37" s="28"/>
      <c r="C37" s="49"/>
      <c r="D37" s="29"/>
      <c r="E37" s="30"/>
      <c r="H37" s="32"/>
      <c r="I37" s="600"/>
      <c r="J37" s="675"/>
      <c r="K37" s="676"/>
      <c r="L37" s="676"/>
      <c r="M37" s="676"/>
      <c r="N37" s="676"/>
      <c r="O37" s="677"/>
      <c r="Q37" s="62"/>
      <c r="R37" s="63"/>
      <c r="S37" s="678"/>
      <c r="T37" s="678"/>
      <c r="U37" s="678"/>
      <c r="V37" s="678"/>
      <c r="W37" s="679"/>
      <c r="X37" s="602"/>
    </row>
    <row r="38" spans="1:29" ht="15.95" customHeight="1" x14ac:dyDescent="0.25">
      <c r="A38" s="27"/>
      <c r="B38" s="28"/>
      <c r="C38" s="49"/>
      <c r="D38" s="29"/>
      <c r="E38" s="30"/>
      <c r="H38" s="32"/>
      <c r="I38" s="600"/>
      <c r="J38" s="675"/>
      <c r="K38" s="676"/>
      <c r="L38" s="676"/>
      <c r="M38" s="676"/>
      <c r="N38" s="676"/>
      <c r="O38" s="677"/>
      <c r="Q38" s="62"/>
      <c r="R38" s="63"/>
      <c r="S38" s="678"/>
      <c r="T38" s="678"/>
      <c r="U38" s="678"/>
      <c r="V38" s="678"/>
      <c r="W38" s="679"/>
      <c r="X38" s="602"/>
    </row>
    <row r="39" spans="1:29" ht="15.95" customHeight="1" x14ac:dyDescent="0.25">
      <c r="A39" s="27"/>
      <c r="B39" s="28"/>
      <c r="C39" s="49"/>
      <c r="D39" s="29"/>
      <c r="E39" s="30"/>
      <c r="I39" s="68"/>
      <c r="J39" s="675"/>
      <c r="K39" s="676"/>
      <c r="L39" s="676"/>
      <c r="M39" s="676"/>
      <c r="N39" s="676"/>
      <c r="O39" s="677"/>
      <c r="Q39" s="62"/>
      <c r="R39" s="63"/>
      <c r="S39" s="678"/>
      <c r="T39" s="678"/>
      <c r="U39" s="678"/>
      <c r="V39" s="678"/>
      <c r="W39" s="679"/>
      <c r="X39" s="602"/>
    </row>
    <row r="40" spans="1:29" ht="15.95" customHeight="1" thickBot="1" x14ac:dyDescent="0.3">
      <c r="E40" s="30"/>
      <c r="I40" s="68"/>
      <c r="J40" s="6"/>
      <c r="K40" s="6"/>
      <c r="L40" s="6"/>
      <c r="N40" s="6"/>
      <c r="O40" s="66" t="s">
        <v>25</v>
      </c>
      <c r="Q40" s="42">
        <f>SUM(Q36:Q39)</f>
        <v>33506.6</v>
      </c>
      <c r="R40" s="7" t="s">
        <v>26</v>
      </c>
    </row>
    <row r="41" spans="1:29" ht="15.95" customHeight="1" x14ac:dyDescent="0.25">
      <c r="E41" s="30"/>
      <c r="I41" s="68"/>
    </row>
    <row r="42" spans="1:29" ht="15.95" customHeight="1" x14ac:dyDescent="0.25">
      <c r="B42" s="59"/>
      <c r="E42" s="30"/>
      <c r="I42" s="434" t="s">
        <v>696</v>
      </c>
      <c r="J42" s="60" t="s">
        <v>27</v>
      </c>
    </row>
    <row r="43" spans="1:29" ht="15.95" customHeight="1" x14ac:dyDescent="0.25">
      <c r="A43" s="27"/>
      <c r="B43" s="28"/>
      <c r="C43" s="49"/>
      <c r="D43" s="29"/>
      <c r="E43" s="30"/>
      <c r="I43" s="600" t="s">
        <v>849</v>
      </c>
      <c r="J43" s="675" t="s">
        <v>922</v>
      </c>
      <c r="K43" s="676"/>
      <c r="L43" s="676"/>
      <c r="M43" s="676"/>
      <c r="N43" s="676"/>
      <c r="O43" s="677"/>
      <c r="Q43" s="62">
        <f>T9</f>
        <v>3000</v>
      </c>
      <c r="R43" s="63"/>
      <c r="S43" s="596" t="s">
        <v>263</v>
      </c>
      <c r="T43" s="596"/>
      <c r="U43" s="596"/>
      <c r="V43" s="596"/>
      <c r="W43" s="597"/>
      <c r="X43" s="593" t="s">
        <v>63</v>
      </c>
    </row>
    <row r="44" spans="1:29" ht="15.95" customHeight="1" x14ac:dyDescent="0.25">
      <c r="A44" s="27"/>
      <c r="B44" s="28"/>
      <c r="C44" s="49"/>
      <c r="D44" s="29"/>
      <c r="E44" s="30"/>
      <c r="I44" s="600" t="s">
        <v>850</v>
      </c>
      <c r="J44" s="675" t="s">
        <v>923</v>
      </c>
      <c r="K44" s="676"/>
      <c r="L44" s="676"/>
      <c r="M44" s="676"/>
      <c r="N44" s="676"/>
      <c r="O44" s="677"/>
      <c r="Q44" s="62">
        <f t="shared" ref="Q44:Q51" si="5">T10</f>
        <v>4000</v>
      </c>
      <c r="R44" s="63"/>
      <c r="S44" s="596" t="s">
        <v>340</v>
      </c>
      <c r="T44" s="596"/>
      <c r="U44" s="596"/>
      <c r="V44" s="596"/>
      <c r="W44" s="597"/>
      <c r="X44" s="593" t="s">
        <v>339</v>
      </c>
    </row>
    <row r="45" spans="1:29" ht="15.95" customHeight="1" x14ac:dyDescent="0.25">
      <c r="A45" s="27"/>
      <c r="B45" s="28"/>
      <c r="C45" s="49"/>
      <c r="D45" s="29"/>
      <c r="E45" s="30"/>
      <c r="I45" s="600" t="s">
        <v>848</v>
      </c>
      <c r="J45" s="675" t="s">
        <v>924</v>
      </c>
      <c r="K45" s="676"/>
      <c r="L45" s="676"/>
      <c r="M45" s="676"/>
      <c r="N45" s="676"/>
      <c r="O45" s="677"/>
      <c r="Q45" s="62">
        <f t="shared" si="5"/>
        <v>14500</v>
      </c>
      <c r="R45" s="63"/>
      <c r="S45" s="596" t="s">
        <v>338</v>
      </c>
      <c r="T45" s="596"/>
      <c r="U45" s="596"/>
      <c r="V45" s="596"/>
      <c r="W45" s="597"/>
      <c r="X45" s="593" t="s">
        <v>337</v>
      </c>
      <c r="Y45" s="6" t="s">
        <v>346</v>
      </c>
    </row>
    <row r="46" spans="1:29" ht="15.95" customHeight="1" x14ac:dyDescent="0.25">
      <c r="A46" s="27"/>
      <c r="B46" s="28"/>
      <c r="C46" s="49"/>
      <c r="D46" s="29"/>
      <c r="E46" s="30"/>
      <c r="I46" s="600" t="s">
        <v>847</v>
      </c>
      <c r="J46" s="675" t="s">
        <v>926</v>
      </c>
      <c r="K46" s="676"/>
      <c r="L46" s="676"/>
      <c r="M46" s="676"/>
      <c r="N46" s="676"/>
      <c r="O46" s="677"/>
      <c r="Q46" s="62">
        <f t="shared" si="5"/>
        <v>31800</v>
      </c>
      <c r="R46" s="63"/>
      <c r="S46" s="678" t="s">
        <v>336</v>
      </c>
      <c r="T46" s="678"/>
      <c r="U46" s="678"/>
      <c r="V46" s="678"/>
      <c r="W46" s="679"/>
      <c r="X46" s="675" t="s">
        <v>262</v>
      </c>
      <c r="Y46" s="676"/>
      <c r="Z46" s="676"/>
      <c r="AA46" s="676"/>
      <c r="AB46" s="676"/>
      <c r="AC46" s="677"/>
    </row>
    <row r="47" spans="1:29" ht="15.95" customHeight="1" x14ac:dyDescent="0.25">
      <c r="A47" s="27"/>
      <c r="B47" s="28"/>
      <c r="C47" s="49"/>
      <c r="D47" s="29"/>
      <c r="E47" s="30"/>
      <c r="I47" s="600" t="s">
        <v>855</v>
      </c>
      <c r="J47" s="675" t="s">
        <v>952</v>
      </c>
      <c r="K47" s="676"/>
      <c r="L47" s="676"/>
      <c r="M47" s="676"/>
      <c r="N47" s="676"/>
      <c r="O47" s="677"/>
      <c r="Q47" s="62">
        <f t="shared" si="5"/>
        <v>2500</v>
      </c>
      <c r="R47" s="63"/>
      <c r="S47" s="596" t="s">
        <v>268</v>
      </c>
      <c r="T47" s="596"/>
      <c r="U47" s="596"/>
      <c r="V47" s="596"/>
      <c r="W47" s="597"/>
      <c r="X47" s="603"/>
      <c r="Y47" s="6" t="s">
        <v>343</v>
      </c>
    </row>
    <row r="48" spans="1:29" ht="15.95" customHeight="1" x14ac:dyDescent="0.25">
      <c r="A48" s="27"/>
      <c r="B48" s="28"/>
      <c r="C48" s="49"/>
      <c r="D48" s="29"/>
      <c r="E48" s="30"/>
      <c r="I48" s="600" t="s">
        <v>858</v>
      </c>
      <c r="J48" s="675" t="s">
        <v>890</v>
      </c>
      <c r="K48" s="676"/>
      <c r="L48" s="676"/>
      <c r="M48" s="676"/>
      <c r="N48" s="676"/>
      <c r="O48" s="677"/>
      <c r="Q48" s="62">
        <f t="shared" si="5"/>
        <v>1000</v>
      </c>
      <c r="R48" s="63"/>
      <c r="S48" s="742" t="s">
        <v>271</v>
      </c>
      <c r="T48" s="749"/>
      <c r="U48" s="749"/>
      <c r="V48" s="749"/>
      <c r="W48" s="750"/>
      <c r="X48" s="593" t="s">
        <v>270</v>
      </c>
      <c r="Y48" s="6" t="s">
        <v>342</v>
      </c>
    </row>
    <row r="49" spans="1:31" ht="15.95" customHeight="1" x14ac:dyDescent="0.25">
      <c r="A49" s="27"/>
      <c r="B49" s="28"/>
      <c r="C49" s="49"/>
      <c r="D49" s="29"/>
      <c r="E49" s="30"/>
      <c r="I49" s="600" t="s">
        <v>851</v>
      </c>
      <c r="J49" s="675" t="s">
        <v>894</v>
      </c>
      <c r="K49" s="676"/>
      <c r="L49" s="676"/>
      <c r="M49" s="676"/>
      <c r="N49" s="676"/>
      <c r="O49" s="677"/>
      <c r="Q49" s="62">
        <f t="shared" si="5"/>
        <v>1044</v>
      </c>
      <c r="R49" s="63"/>
      <c r="S49" s="596" t="s">
        <v>341</v>
      </c>
      <c r="T49" s="596"/>
      <c r="U49" s="596"/>
      <c r="V49" s="596"/>
      <c r="W49" s="597"/>
      <c r="X49" s="593" t="s">
        <v>1035</v>
      </c>
    </row>
    <row r="50" spans="1:31" ht="15.95" customHeight="1" x14ac:dyDescent="0.25">
      <c r="A50" s="27"/>
      <c r="B50" s="28"/>
      <c r="C50" s="49"/>
      <c r="D50" s="29"/>
      <c r="E50" s="30"/>
      <c r="I50" s="600" t="s">
        <v>853</v>
      </c>
      <c r="J50" s="675" t="s">
        <v>920</v>
      </c>
      <c r="K50" s="676"/>
      <c r="L50" s="676"/>
      <c r="M50" s="676"/>
      <c r="N50" s="676"/>
      <c r="O50" s="677"/>
      <c r="Q50" s="62">
        <f t="shared" si="5"/>
        <v>500</v>
      </c>
      <c r="R50" s="63"/>
      <c r="S50" s="742" t="s">
        <v>266</v>
      </c>
      <c r="T50" s="749"/>
      <c r="U50" s="749"/>
      <c r="V50" s="749"/>
      <c r="W50" s="750"/>
      <c r="X50" s="593" t="s">
        <v>265</v>
      </c>
      <c r="Y50" s="6" t="s">
        <v>342</v>
      </c>
    </row>
    <row r="51" spans="1:31" ht="22.5" customHeight="1" x14ac:dyDescent="0.25">
      <c r="A51" s="27"/>
      <c r="B51" s="28"/>
      <c r="C51" s="49"/>
      <c r="D51" s="29"/>
      <c r="E51" s="30"/>
      <c r="I51" s="600" t="s">
        <v>856</v>
      </c>
      <c r="J51" s="675" t="s">
        <v>897</v>
      </c>
      <c r="K51" s="676"/>
      <c r="L51" s="676"/>
      <c r="M51" s="676"/>
      <c r="N51" s="676"/>
      <c r="O51" s="677"/>
      <c r="Q51" s="579">
        <f t="shared" si="5"/>
        <v>1200</v>
      </c>
      <c r="R51" s="63"/>
      <c r="S51" s="742" t="s">
        <v>269</v>
      </c>
      <c r="T51" s="751"/>
      <c r="U51" s="751"/>
      <c r="V51" s="751"/>
      <c r="W51" s="752"/>
      <c r="X51" s="593" t="s">
        <v>267</v>
      </c>
      <c r="Y51" s="6" t="s">
        <v>342</v>
      </c>
    </row>
    <row r="52" spans="1:31" ht="15.95" customHeight="1" x14ac:dyDescent="0.25">
      <c r="A52" s="27"/>
      <c r="B52" s="28"/>
      <c r="C52" s="49"/>
      <c r="D52" s="29"/>
      <c r="E52" s="30"/>
      <c r="I52" s="600"/>
      <c r="J52" s="675"/>
      <c r="K52" s="676"/>
      <c r="L52" s="676"/>
      <c r="M52" s="676"/>
      <c r="N52" s="676"/>
      <c r="O52" s="677"/>
      <c r="Q52" s="302"/>
      <c r="R52" s="63"/>
      <c r="S52" s="742" t="s">
        <v>272</v>
      </c>
      <c r="T52" s="749"/>
      <c r="U52" s="749"/>
      <c r="V52" s="749"/>
      <c r="W52" s="750"/>
      <c r="X52" s="593" t="s">
        <v>347</v>
      </c>
      <c r="Y52" s="747" t="s">
        <v>348</v>
      </c>
      <c r="Z52" s="748"/>
      <c r="AA52" s="748"/>
      <c r="AB52" s="748"/>
      <c r="AC52" s="748"/>
      <c r="AD52" s="748"/>
      <c r="AE52" s="748"/>
    </row>
    <row r="53" spans="1:31" ht="30" customHeight="1" x14ac:dyDescent="0.25">
      <c r="A53" s="27"/>
      <c r="B53" s="28"/>
      <c r="C53" s="49"/>
      <c r="D53" s="29"/>
      <c r="E53" s="30"/>
      <c r="I53" s="32"/>
      <c r="J53" s="593"/>
      <c r="K53" s="594"/>
      <c r="L53" s="594"/>
      <c r="M53" s="594"/>
      <c r="N53" s="594"/>
      <c r="O53" s="595"/>
      <c r="Q53" s="62"/>
      <c r="R53" s="63"/>
      <c r="S53" s="604"/>
      <c r="T53" s="583"/>
      <c r="U53" s="583"/>
      <c r="V53" s="583"/>
      <c r="W53" s="162"/>
      <c r="X53" s="447"/>
      <c r="Y53" s="747"/>
      <c r="Z53" s="748"/>
      <c r="AA53" s="748"/>
      <c r="AB53" s="748"/>
      <c r="AC53" s="748"/>
      <c r="AD53" s="748"/>
      <c r="AE53" s="748"/>
    </row>
    <row r="54" spans="1:31" ht="15.95" customHeight="1" x14ac:dyDescent="0.25">
      <c r="A54" s="27"/>
      <c r="B54" s="28"/>
      <c r="C54" s="49"/>
      <c r="D54" s="29"/>
      <c r="E54" s="30"/>
      <c r="I54" s="600" t="s">
        <v>857</v>
      </c>
      <c r="J54" s="675" t="s">
        <v>891</v>
      </c>
      <c r="K54" s="676"/>
      <c r="L54" s="676"/>
      <c r="M54" s="676"/>
      <c r="N54" s="676"/>
      <c r="O54" s="677"/>
      <c r="Q54" s="62">
        <f>T18</f>
        <v>1600</v>
      </c>
      <c r="R54" s="63"/>
      <c r="S54" s="742"/>
      <c r="T54" s="751"/>
      <c r="U54" s="751"/>
      <c r="V54" s="751"/>
      <c r="W54" s="752"/>
      <c r="X54" s="593" t="s">
        <v>243</v>
      </c>
      <c r="Y54" s="6" t="s">
        <v>344</v>
      </c>
    </row>
    <row r="55" spans="1:31" ht="15.95" customHeight="1" x14ac:dyDescent="0.25">
      <c r="A55" s="27"/>
      <c r="B55" s="28"/>
      <c r="C55" s="49"/>
      <c r="D55" s="29"/>
      <c r="E55" s="30"/>
      <c r="I55" s="600" t="s">
        <v>854</v>
      </c>
      <c r="J55" s="675" t="s">
        <v>895</v>
      </c>
      <c r="K55" s="676"/>
      <c r="L55" s="676"/>
      <c r="M55" s="676"/>
      <c r="N55" s="676"/>
      <c r="O55" s="677"/>
      <c r="Q55" s="62">
        <f t="shared" ref="Q55:Q56" si="6">T19</f>
        <v>100</v>
      </c>
      <c r="R55" s="63"/>
      <c r="S55" s="678"/>
      <c r="T55" s="678"/>
      <c r="U55" s="678"/>
      <c r="V55" s="678"/>
      <c r="W55" s="679"/>
      <c r="X55" s="675" t="s">
        <v>209</v>
      </c>
      <c r="Y55" s="676"/>
      <c r="Z55" s="676"/>
      <c r="AA55" s="676"/>
      <c r="AB55" s="676"/>
      <c r="AC55" s="677"/>
    </row>
    <row r="56" spans="1:31" ht="27.75" customHeight="1" x14ac:dyDescent="0.25">
      <c r="A56" s="27"/>
      <c r="B56" s="28"/>
      <c r="C56" s="49"/>
      <c r="D56" s="29"/>
      <c r="E56" s="30"/>
      <c r="I56" s="600" t="s">
        <v>852</v>
      </c>
      <c r="J56" s="675" t="s">
        <v>886</v>
      </c>
      <c r="K56" s="676"/>
      <c r="L56" s="676"/>
      <c r="M56" s="676"/>
      <c r="N56" s="676"/>
      <c r="O56" s="677"/>
      <c r="Q56" s="62">
        <f t="shared" si="6"/>
        <v>265</v>
      </c>
      <c r="R56" s="63"/>
      <c r="S56" s="742"/>
      <c r="T56" s="742"/>
      <c r="U56" s="742"/>
      <c r="V56" s="742"/>
      <c r="W56" s="743"/>
      <c r="X56" s="675" t="s">
        <v>250</v>
      </c>
      <c r="Y56" s="676"/>
      <c r="Z56" s="676"/>
      <c r="AA56" s="676"/>
      <c r="AB56" s="676"/>
      <c r="AC56" s="677"/>
    </row>
    <row r="57" spans="1:31" ht="27.75" customHeight="1" x14ac:dyDescent="0.25">
      <c r="A57" s="27"/>
      <c r="B57" s="28"/>
      <c r="C57" s="49"/>
      <c r="D57" s="29"/>
      <c r="E57" s="30"/>
      <c r="I57" s="600" t="s">
        <v>1036</v>
      </c>
      <c r="J57" s="593" t="s">
        <v>935</v>
      </c>
      <c r="K57" s="594"/>
      <c r="L57" s="594"/>
      <c r="M57" s="594"/>
      <c r="N57" s="594"/>
      <c r="O57" s="595"/>
      <c r="Q57" s="62">
        <f>T21</f>
        <v>0</v>
      </c>
      <c r="R57" s="63"/>
      <c r="S57" s="604"/>
      <c r="T57" s="604"/>
      <c r="U57" s="604"/>
      <c r="V57" s="604"/>
      <c r="W57" s="605"/>
      <c r="X57" s="593"/>
      <c r="Y57" s="594"/>
      <c r="Z57" s="594"/>
      <c r="AA57" s="594"/>
      <c r="AB57" s="594"/>
      <c r="AC57" s="595"/>
    </row>
    <row r="58" spans="1:31" ht="15.95" customHeight="1" x14ac:dyDescent="0.25">
      <c r="A58" s="27"/>
      <c r="B58" s="28"/>
      <c r="C58" s="49"/>
      <c r="D58" s="29"/>
      <c r="E58" s="30"/>
      <c r="I58" s="32" t="s">
        <v>1134</v>
      </c>
      <c r="J58" s="675" t="s">
        <v>251</v>
      </c>
      <c r="K58" s="676"/>
      <c r="L58" s="676"/>
      <c r="M58" s="676"/>
      <c r="N58" s="676"/>
      <c r="O58" s="677"/>
      <c r="Q58" s="62"/>
      <c r="R58" s="63"/>
      <c r="S58" s="678"/>
      <c r="T58" s="678"/>
      <c r="U58" s="678"/>
      <c r="V58" s="678"/>
      <c r="W58" s="679"/>
      <c r="X58" s="675"/>
      <c r="Y58" s="676"/>
      <c r="Z58" s="676"/>
      <c r="AA58" s="676"/>
      <c r="AB58" s="676"/>
      <c r="AC58" s="677"/>
    </row>
    <row r="59" spans="1:31" ht="15.95" customHeight="1" x14ac:dyDescent="0.25">
      <c r="A59" s="27"/>
      <c r="B59" s="28"/>
      <c r="C59" s="49"/>
      <c r="D59" s="29"/>
      <c r="E59" s="30"/>
      <c r="H59" s="32"/>
      <c r="I59" s="32"/>
      <c r="J59" s="675" t="s">
        <v>1135</v>
      </c>
      <c r="K59" s="676"/>
      <c r="L59" s="676"/>
      <c r="M59" s="676"/>
      <c r="N59" s="676"/>
      <c r="O59" s="677"/>
      <c r="Q59" s="62">
        <v>-8000</v>
      </c>
      <c r="R59" s="63"/>
      <c r="S59" s="678" t="s">
        <v>1136</v>
      </c>
      <c r="T59" s="678"/>
      <c r="U59" s="678"/>
      <c r="V59" s="678"/>
      <c r="W59" s="679"/>
      <c r="X59" s="675"/>
      <c r="Y59" s="676"/>
      <c r="Z59" s="676"/>
      <c r="AA59" s="676"/>
      <c r="AB59" s="676"/>
      <c r="AC59" s="677"/>
    </row>
    <row r="60" spans="1:31" ht="15.95" customHeight="1" x14ac:dyDescent="0.25">
      <c r="A60" s="27"/>
      <c r="B60" s="28"/>
      <c r="C60" s="49"/>
      <c r="D60" s="29"/>
      <c r="E60" s="30"/>
      <c r="H60" s="32"/>
      <c r="I60" s="32"/>
      <c r="J60" s="675" t="s">
        <v>1137</v>
      </c>
      <c r="K60" s="676"/>
      <c r="L60" s="676"/>
      <c r="M60" s="676"/>
      <c r="N60" s="676"/>
      <c r="O60" s="677"/>
      <c r="Q60" s="62"/>
      <c r="R60" s="63"/>
      <c r="S60" s="678" t="s">
        <v>1138</v>
      </c>
      <c r="T60" s="678"/>
      <c r="U60" s="678"/>
      <c r="V60" s="678"/>
      <c r="W60" s="679"/>
      <c r="X60" s="675"/>
      <c r="Y60" s="676"/>
      <c r="Z60" s="676"/>
      <c r="AA60" s="676"/>
      <c r="AB60" s="676"/>
      <c r="AC60" s="677"/>
    </row>
    <row r="61" spans="1:31" ht="17.100000000000001" customHeight="1" x14ac:dyDescent="0.25">
      <c r="A61" s="27"/>
      <c r="B61" s="28"/>
      <c r="C61" s="49"/>
      <c r="D61" s="29"/>
      <c r="E61" s="30"/>
      <c r="I61" s="32"/>
      <c r="J61" s="675" t="s">
        <v>1139</v>
      </c>
      <c r="K61" s="676"/>
      <c r="L61" s="676"/>
      <c r="M61" s="676"/>
      <c r="N61" s="676"/>
      <c r="O61" s="677"/>
      <c r="Q61" s="62"/>
      <c r="R61" s="63"/>
      <c r="S61" s="678"/>
      <c r="T61" s="678"/>
      <c r="U61" s="678"/>
      <c r="V61" s="678"/>
      <c r="W61" s="679"/>
      <c r="X61" s="675"/>
      <c r="Y61" s="676"/>
      <c r="Z61" s="676"/>
      <c r="AA61" s="676"/>
      <c r="AB61" s="676"/>
      <c r="AC61" s="677"/>
    </row>
    <row r="62" spans="1:31" ht="17.100000000000001" customHeight="1" x14ac:dyDescent="0.25">
      <c r="A62" s="27"/>
      <c r="B62" s="28"/>
      <c r="C62" s="49"/>
      <c r="D62" s="29"/>
      <c r="E62" s="30"/>
      <c r="I62" s="32"/>
      <c r="J62" s="675"/>
      <c r="K62" s="676"/>
      <c r="L62" s="676"/>
      <c r="M62" s="676"/>
      <c r="N62" s="676"/>
      <c r="O62" s="677"/>
      <c r="Q62" s="62"/>
      <c r="R62" s="63"/>
      <c r="S62" s="678"/>
      <c r="T62" s="678"/>
      <c r="U62" s="678"/>
      <c r="V62" s="678"/>
      <c r="W62" s="679"/>
      <c r="X62" s="603"/>
    </row>
    <row r="63" spans="1:31" ht="56.25" customHeight="1" x14ac:dyDescent="0.25">
      <c r="A63" s="27"/>
      <c r="B63" s="28"/>
      <c r="C63" s="49"/>
      <c r="D63" s="29"/>
      <c r="E63" s="30"/>
      <c r="H63" s="32"/>
      <c r="I63" s="32"/>
      <c r="J63" s="744" t="s">
        <v>322</v>
      </c>
      <c r="K63" s="745"/>
      <c r="L63" s="745"/>
      <c r="M63" s="745"/>
      <c r="N63" s="745"/>
      <c r="O63" s="746"/>
      <c r="Q63" s="579"/>
      <c r="R63" s="63"/>
      <c r="S63" s="742" t="s">
        <v>1140</v>
      </c>
      <c r="T63" s="742"/>
      <c r="U63" s="742"/>
      <c r="V63" s="742"/>
      <c r="W63" s="743"/>
      <c r="X63" s="744" t="s">
        <v>322</v>
      </c>
      <c r="Y63" s="745"/>
      <c r="Z63" s="745"/>
      <c r="AA63" s="745"/>
      <c r="AB63" s="745"/>
      <c r="AC63" s="746"/>
    </row>
    <row r="64" spans="1:31" ht="17.100000000000001" customHeight="1" x14ac:dyDescent="0.25">
      <c r="A64" s="27"/>
      <c r="B64" s="28"/>
      <c r="D64" s="49"/>
      <c r="E64" s="30"/>
      <c r="H64" s="32"/>
      <c r="I64" s="32"/>
      <c r="J64" s="675"/>
      <c r="K64" s="676"/>
      <c r="L64" s="676"/>
      <c r="M64" s="676"/>
      <c r="N64" s="676"/>
      <c r="O64" s="677"/>
      <c r="Q64" s="62"/>
      <c r="R64" s="63"/>
      <c r="S64" s="678"/>
      <c r="T64" s="678"/>
      <c r="U64" s="678"/>
      <c r="V64" s="678"/>
      <c r="W64" s="679"/>
      <c r="X64" s="603"/>
    </row>
    <row r="65" spans="1:24" ht="17.100000000000001" customHeight="1" thickBot="1" x14ac:dyDescent="0.3">
      <c r="E65" s="30"/>
      <c r="J65" s="6"/>
      <c r="K65" s="6"/>
      <c r="L65" s="6"/>
      <c r="N65" s="6"/>
      <c r="O65" s="66" t="s">
        <v>28</v>
      </c>
      <c r="Q65" s="42">
        <f>SUM(Q43:Q64)</f>
        <v>53509</v>
      </c>
      <c r="R65" s="7" t="s">
        <v>29</v>
      </c>
    </row>
    <row r="66" spans="1:24" ht="17.100000000000001" customHeight="1" thickBot="1" x14ac:dyDescent="0.3">
      <c r="A66" s="680"/>
      <c r="B66" s="680"/>
      <c r="C66" s="680"/>
      <c r="D66" s="680"/>
      <c r="E66" s="680"/>
      <c r="F66" s="680"/>
      <c r="G66" s="680"/>
      <c r="H66" s="680"/>
      <c r="I66" s="680"/>
      <c r="J66" s="680"/>
      <c r="K66" s="680"/>
      <c r="L66" s="680"/>
      <c r="M66" s="680"/>
      <c r="N66" s="680"/>
      <c r="O66" s="680"/>
      <c r="P66" s="680"/>
      <c r="Q66" s="680"/>
      <c r="R66" s="680"/>
      <c r="S66" s="680"/>
      <c r="T66" s="680"/>
      <c r="U66" s="680"/>
      <c r="V66" s="680"/>
      <c r="W66" s="680"/>
      <c r="X66" s="598"/>
    </row>
    <row r="67" spans="1:24" ht="17.100000000000001" customHeight="1" thickBot="1" x14ac:dyDescent="0.3">
      <c r="J67" s="6"/>
      <c r="K67" s="674" t="s">
        <v>323</v>
      </c>
      <c r="L67" s="674"/>
      <c r="M67" s="674"/>
      <c r="N67" s="674"/>
      <c r="O67" s="674"/>
      <c r="P67" s="674"/>
      <c r="Q67" s="674"/>
      <c r="R67" s="674"/>
      <c r="S67" s="674"/>
      <c r="T67" s="674"/>
      <c r="U67" s="6"/>
      <c r="V67" s="6"/>
      <c r="W67" s="584" t="s">
        <v>1141</v>
      </c>
      <c r="X67" s="585">
        <f>Q65+Q40+8000</f>
        <v>95015.6</v>
      </c>
    </row>
    <row r="68" spans="1:24" ht="17.100000000000001" customHeight="1" x14ac:dyDescent="0.25">
      <c r="J68" s="6"/>
      <c r="K68" s="6"/>
      <c r="L68" s="6"/>
      <c r="N68" s="6"/>
      <c r="O68" s="6"/>
    </row>
    <row r="69" spans="1:24" ht="17.100000000000001" customHeight="1" x14ac:dyDescent="0.25"/>
    <row r="70" spans="1:24" ht="17.100000000000001" customHeight="1" x14ac:dyDescent="0.25"/>
    <row r="71" spans="1:24" ht="17.100000000000001" customHeight="1" x14ac:dyDescent="0.25"/>
    <row r="72" spans="1:24" ht="17.100000000000001" customHeight="1" x14ac:dyDescent="0.25"/>
    <row r="73" spans="1:24" ht="17.100000000000001" customHeight="1" x14ac:dyDescent="0.25"/>
    <row r="74" spans="1:24" ht="17.100000000000001" customHeight="1" x14ac:dyDescent="0.25"/>
    <row r="75" spans="1:24" ht="17.100000000000001" customHeight="1" x14ac:dyDescent="0.25"/>
    <row r="76" spans="1:24" ht="17.100000000000001" customHeight="1" x14ac:dyDescent="0.25"/>
    <row r="77" spans="1:24" ht="17.100000000000001" customHeight="1" x14ac:dyDescent="0.25"/>
    <row r="78" spans="1:24" ht="17.100000000000001" customHeight="1" x14ac:dyDescent="0.25"/>
    <row r="79" spans="1:24" ht="17.100000000000001" customHeight="1" x14ac:dyDescent="0.25"/>
  </sheetData>
  <mergeCells count="74">
    <mergeCell ref="J50:O50"/>
    <mergeCell ref="J47:O47"/>
    <mergeCell ref="J51:O51"/>
    <mergeCell ref="J54:O54"/>
    <mergeCell ref="J48:O48"/>
    <mergeCell ref="J52:O52"/>
    <mergeCell ref="X36:AC36"/>
    <mergeCell ref="J45:O45"/>
    <mergeCell ref="J43:O43"/>
    <mergeCell ref="J44:O44"/>
    <mergeCell ref="J49:O49"/>
    <mergeCell ref="X46:AC46"/>
    <mergeCell ref="J46:O46"/>
    <mergeCell ref="S46:W46"/>
    <mergeCell ref="J37:O37"/>
    <mergeCell ref="S37:W37"/>
    <mergeCell ref="J38:O38"/>
    <mergeCell ref="S38:W38"/>
    <mergeCell ref="J39:O39"/>
    <mergeCell ref="S39:W39"/>
    <mergeCell ref="Y52:AE53"/>
    <mergeCell ref="X61:AC61"/>
    <mergeCell ref="S48:W48"/>
    <mergeCell ref="S52:W52"/>
    <mergeCell ref="S51:W51"/>
    <mergeCell ref="S50:W50"/>
    <mergeCell ref="S54:W54"/>
    <mergeCell ref="X56:AC56"/>
    <mergeCell ref="X55:AC55"/>
    <mergeCell ref="X58:AC58"/>
    <mergeCell ref="X59:AC59"/>
    <mergeCell ref="J64:O64"/>
    <mergeCell ref="S64:W64"/>
    <mergeCell ref="J62:O62"/>
    <mergeCell ref="S62:W62"/>
    <mergeCell ref="X60:AC60"/>
    <mergeCell ref="X63:AC63"/>
    <mergeCell ref="J55:O55"/>
    <mergeCell ref="A66:W66"/>
    <mergeCell ref="K67:T67"/>
    <mergeCell ref="J58:O58"/>
    <mergeCell ref="S58:W58"/>
    <mergeCell ref="J56:O56"/>
    <mergeCell ref="S56:W56"/>
    <mergeCell ref="S55:W55"/>
    <mergeCell ref="J59:O59"/>
    <mergeCell ref="S59:W59"/>
    <mergeCell ref="J60:O60"/>
    <mergeCell ref="S60:W60"/>
    <mergeCell ref="J61:O61"/>
    <mergeCell ref="S61:W61"/>
    <mergeCell ref="J63:O63"/>
    <mergeCell ref="S63:W63"/>
    <mergeCell ref="U5:U6"/>
    <mergeCell ref="V3:W3"/>
    <mergeCell ref="J36:O36"/>
    <mergeCell ref="S36:W36"/>
    <mergeCell ref="A23:W23"/>
    <mergeCell ref="A24:W24"/>
    <mergeCell ref="A25:W26"/>
    <mergeCell ref="A28:W28"/>
    <mergeCell ref="C29:V29"/>
    <mergeCell ref="C30:V31"/>
    <mergeCell ref="A32:W32"/>
    <mergeCell ref="J33:O33"/>
    <mergeCell ref="S33:W33"/>
    <mergeCell ref="A34:W34"/>
    <mergeCell ref="T5:T6"/>
    <mergeCell ref="H1:I1"/>
    <mergeCell ref="H2:I2"/>
    <mergeCell ref="A4:D4"/>
    <mergeCell ref="A5:D5"/>
    <mergeCell ref="Q5:Q6"/>
    <mergeCell ref="A6:D6"/>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C3" sqref="C3"/>
    </sheetView>
  </sheetViews>
  <sheetFormatPr defaultColWidth="9.140625" defaultRowHeight="20.100000000000001" customHeight="1" x14ac:dyDescent="0.25"/>
  <cols>
    <col min="1" max="1" width="2.7109375" style="609" customWidth="1"/>
    <col min="2" max="2" width="6.140625" style="31" customWidth="1"/>
    <col min="3" max="3" width="7.85546875" style="31" customWidth="1"/>
    <col min="4" max="4" width="9"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5703125" style="6" customWidth="1"/>
    <col min="25" max="16384" width="9.140625" style="6"/>
  </cols>
  <sheetData>
    <row r="1" spans="1:23" ht="20.100000000000001" customHeight="1" x14ac:dyDescent="0.25">
      <c r="A1" s="1" t="s">
        <v>0</v>
      </c>
      <c r="B1" s="2"/>
      <c r="C1" s="2"/>
      <c r="D1" s="2"/>
      <c r="E1" s="3"/>
      <c r="F1" s="4"/>
      <c r="G1" s="5"/>
      <c r="H1" s="696" t="s">
        <v>193</v>
      </c>
      <c r="I1" s="696"/>
    </row>
    <row r="2" spans="1:23" ht="20.100000000000001" customHeight="1" x14ac:dyDescent="0.25">
      <c r="A2" s="1" t="s">
        <v>1</v>
      </c>
      <c r="B2" s="2"/>
      <c r="C2" s="2"/>
      <c r="D2" s="2"/>
      <c r="E2" s="3"/>
      <c r="F2" s="4"/>
      <c r="G2" s="5"/>
      <c r="H2" s="693">
        <v>543</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606"/>
      <c r="G4" s="13"/>
      <c r="I4" s="606"/>
      <c r="K4" s="109"/>
      <c r="L4" s="15" t="s">
        <v>258</v>
      </c>
      <c r="M4" s="109"/>
      <c r="N4" s="607" t="s">
        <v>278</v>
      </c>
      <c r="O4" s="15" t="s">
        <v>278</v>
      </c>
      <c r="P4" s="109"/>
      <c r="Q4" s="607" t="s">
        <v>1067</v>
      </c>
      <c r="R4" s="19"/>
      <c r="S4" s="607" t="s">
        <v>1067</v>
      </c>
      <c r="T4" s="607" t="s">
        <v>1067</v>
      </c>
      <c r="U4" s="19" t="s">
        <v>1067</v>
      </c>
      <c r="V4" s="607" t="s">
        <v>1067</v>
      </c>
      <c r="W4" s="607" t="s">
        <v>1067</v>
      </c>
    </row>
    <row r="5" spans="1:23" s="20" customFormat="1" ht="15.95" customHeight="1" x14ac:dyDescent="0.25">
      <c r="A5" s="670" t="s">
        <v>5</v>
      </c>
      <c r="B5" s="670"/>
      <c r="C5" s="670"/>
      <c r="D5" s="670"/>
      <c r="E5" s="3"/>
      <c r="F5" s="606" t="s">
        <v>6</v>
      </c>
      <c r="G5" s="13" t="s">
        <v>6</v>
      </c>
      <c r="I5" s="606" t="s">
        <v>7</v>
      </c>
      <c r="K5" s="109"/>
      <c r="L5" s="15" t="s">
        <v>8</v>
      </c>
      <c r="M5" s="109"/>
      <c r="N5" s="18" t="s">
        <v>9</v>
      </c>
      <c r="O5" s="15" t="s">
        <v>8</v>
      </c>
      <c r="P5" s="109"/>
      <c r="Q5" s="671" t="s">
        <v>284</v>
      </c>
      <c r="R5" s="21"/>
      <c r="S5" s="607" t="s">
        <v>10</v>
      </c>
      <c r="T5" s="673" t="s">
        <v>285</v>
      </c>
      <c r="U5" s="672" t="s">
        <v>1160</v>
      </c>
      <c r="V5" s="607" t="s">
        <v>286</v>
      </c>
      <c r="W5" s="607" t="s">
        <v>287</v>
      </c>
    </row>
    <row r="6" spans="1:23" s="20" customFormat="1" ht="15.95" customHeight="1" x14ac:dyDescent="0.25">
      <c r="A6" s="670" t="s">
        <v>11</v>
      </c>
      <c r="B6" s="670"/>
      <c r="C6" s="670"/>
      <c r="D6" s="670"/>
      <c r="E6" s="3"/>
      <c r="F6" s="606"/>
      <c r="G6" s="13" t="s">
        <v>1</v>
      </c>
      <c r="I6" s="606"/>
      <c r="K6" s="109"/>
      <c r="L6" s="22">
        <v>43646</v>
      </c>
      <c r="M6" s="109"/>
      <c r="N6" s="18" t="s">
        <v>12</v>
      </c>
      <c r="O6" s="22" t="s">
        <v>1066</v>
      </c>
      <c r="P6" s="109"/>
      <c r="Q6" s="671"/>
      <c r="R6" s="21"/>
      <c r="S6" s="607" t="s">
        <v>13</v>
      </c>
      <c r="T6" s="673"/>
      <c r="U6" s="672"/>
      <c r="V6" s="607" t="s">
        <v>288</v>
      </c>
      <c r="W6" s="23" t="s">
        <v>288</v>
      </c>
    </row>
    <row r="7" spans="1:23" s="20" customFormat="1" ht="15.95" customHeight="1" x14ac:dyDescent="0.25">
      <c r="A7" s="24"/>
      <c r="B7" s="25"/>
      <c r="C7" s="25"/>
      <c r="D7" s="26"/>
      <c r="E7" s="14"/>
      <c r="K7" s="109"/>
      <c r="L7" s="22"/>
      <c r="M7" s="34"/>
      <c r="N7" s="18"/>
      <c r="O7" s="22"/>
      <c r="P7" s="109"/>
      <c r="Q7" s="607"/>
      <c r="R7" s="18"/>
      <c r="S7" s="607"/>
      <c r="T7" s="18"/>
      <c r="U7" s="18"/>
      <c r="V7" s="607"/>
      <c r="W7" s="23"/>
    </row>
    <row r="8" spans="1:23" ht="15.95" customHeight="1" x14ac:dyDescent="0.25">
      <c r="A8" s="27">
        <v>1</v>
      </c>
      <c r="B8" s="28">
        <v>543</v>
      </c>
      <c r="C8" s="28">
        <v>5190</v>
      </c>
      <c r="D8" s="467">
        <v>0</v>
      </c>
      <c r="E8" s="30"/>
      <c r="F8" s="6" t="s">
        <v>73</v>
      </c>
      <c r="G8" s="31">
        <f>B8</f>
        <v>543</v>
      </c>
      <c r="H8" s="32"/>
      <c r="I8" s="6" t="s">
        <v>887</v>
      </c>
      <c r="J8" s="6"/>
      <c r="K8" s="34"/>
      <c r="L8" s="33">
        <v>2758.99</v>
      </c>
      <c r="M8" s="34"/>
      <c r="N8" s="7">
        <v>3000</v>
      </c>
      <c r="O8" s="33">
        <v>0</v>
      </c>
      <c r="P8" s="109"/>
      <c r="Q8" s="35">
        <v>3000</v>
      </c>
      <c r="R8" s="36"/>
      <c r="S8" s="35"/>
      <c r="T8" s="149">
        <f>S8+Q8</f>
        <v>3000</v>
      </c>
      <c r="U8" s="150">
        <f>IF(T8=0,"",(T8-N8)/N8)</f>
        <v>0</v>
      </c>
      <c r="V8" s="35"/>
      <c r="W8" s="35"/>
    </row>
    <row r="9" spans="1:23" ht="15.95" customHeight="1" x14ac:dyDescent="0.25">
      <c r="A9" s="27">
        <v>1</v>
      </c>
      <c r="B9" s="28">
        <v>543</v>
      </c>
      <c r="C9" s="28">
        <v>5308</v>
      </c>
      <c r="D9" s="467">
        <v>0</v>
      </c>
      <c r="E9" s="30"/>
      <c r="F9" s="6" t="s">
        <v>73</v>
      </c>
      <c r="G9" s="31">
        <f t="shared" ref="G9:G10" si="0">B9</f>
        <v>543</v>
      </c>
      <c r="I9" s="6" t="s">
        <v>890</v>
      </c>
      <c r="J9" s="6"/>
      <c r="K9" s="34"/>
      <c r="L9" s="33"/>
      <c r="M9" s="34"/>
      <c r="N9" s="7">
        <v>0</v>
      </c>
      <c r="O9" s="33">
        <v>0</v>
      </c>
      <c r="P9" s="109"/>
      <c r="Q9" s="35"/>
      <c r="R9" s="36"/>
      <c r="S9" s="35">
        <v>100</v>
      </c>
      <c r="T9" s="149">
        <f t="shared" ref="T9:T10" si="1">S9+Q9</f>
        <v>100</v>
      </c>
      <c r="U9" s="150" t="e">
        <f>IF(T9=0,"",(T9-N9)/N9)</f>
        <v>#DIV/0!</v>
      </c>
      <c r="V9" s="35"/>
      <c r="W9" s="35"/>
    </row>
    <row r="10" spans="1:23" ht="15.95" customHeight="1" x14ac:dyDescent="0.25">
      <c r="A10" s="27">
        <v>1</v>
      </c>
      <c r="B10" s="28">
        <v>543</v>
      </c>
      <c r="C10" s="28">
        <v>5770</v>
      </c>
      <c r="D10" s="467">
        <v>0</v>
      </c>
      <c r="E10" s="30"/>
      <c r="F10" s="6" t="s">
        <v>73</v>
      </c>
      <c r="G10" s="31">
        <f t="shared" si="0"/>
        <v>543</v>
      </c>
      <c r="I10" s="6" t="s">
        <v>961</v>
      </c>
      <c r="J10" s="6"/>
      <c r="K10" s="34"/>
      <c r="L10" s="33">
        <v>13462.99</v>
      </c>
      <c r="M10" s="34"/>
      <c r="N10" s="7">
        <v>18248.669999999998</v>
      </c>
      <c r="O10" s="33">
        <v>8565.7900000000009</v>
      </c>
      <c r="P10" s="109"/>
      <c r="Q10" s="35">
        <v>18248.669999999998</v>
      </c>
      <c r="R10" s="36"/>
      <c r="S10" s="35">
        <v>16751.330000000002</v>
      </c>
      <c r="T10" s="149">
        <f t="shared" si="1"/>
        <v>35000</v>
      </c>
      <c r="U10" s="150">
        <f>IF(T10=0,"",(T10-N10)/N10)</f>
        <v>0.91794799292222407</v>
      </c>
      <c r="V10" s="35"/>
      <c r="W10" s="35"/>
    </row>
    <row r="11" spans="1:23" s="39" customFormat="1" ht="15.95" customHeight="1" thickBot="1" x14ac:dyDescent="0.3">
      <c r="A11" s="38"/>
      <c r="B11" s="38"/>
      <c r="C11" s="38"/>
      <c r="D11" s="38"/>
      <c r="F11" s="6"/>
      <c r="G11" s="38"/>
      <c r="I11" s="40" t="str">
        <f>H1</f>
        <v>VETERANS</v>
      </c>
      <c r="K11" s="43"/>
      <c r="L11" s="42">
        <f>SUM(L8:L10)</f>
        <v>16221.98</v>
      </c>
      <c r="M11" s="43"/>
      <c r="N11" s="42">
        <f t="shared" ref="N11:O11" si="2">SUM(N8:N10)</f>
        <v>21248.67</v>
      </c>
      <c r="O11" s="42">
        <f t="shared" si="2"/>
        <v>8565.7900000000009</v>
      </c>
      <c r="P11" s="43"/>
      <c r="Q11" s="42">
        <f>SUM(Q8:Q10)</f>
        <v>21248.67</v>
      </c>
      <c r="R11" s="10"/>
      <c r="S11" s="42">
        <f t="shared" ref="S11:T11" si="3">SUM(S8:S10)</f>
        <v>16851.330000000002</v>
      </c>
      <c r="T11" s="42">
        <f t="shared" si="3"/>
        <v>38100</v>
      </c>
      <c r="U11" s="44"/>
      <c r="V11" s="42">
        <f t="shared" ref="V11:W11" si="4">SUM(V8:V10)</f>
        <v>0</v>
      </c>
      <c r="W11" s="42">
        <f t="shared" si="4"/>
        <v>0</v>
      </c>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c r="W13" s="680"/>
    </row>
    <row r="14" spans="1:23" ht="15.95" customHeight="1" x14ac:dyDescent="0.25">
      <c r="A14" s="682" t="s">
        <v>18</v>
      </c>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2"/>
      <c r="B15" s="682"/>
      <c r="C15" s="682"/>
      <c r="D15" s="682"/>
      <c r="E15" s="682"/>
      <c r="F15" s="682"/>
      <c r="G15" s="682"/>
      <c r="H15" s="682"/>
      <c r="I15" s="682"/>
      <c r="J15" s="682"/>
      <c r="K15" s="682"/>
      <c r="L15" s="682"/>
      <c r="M15" s="682"/>
      <c r="N15" s="682"/>
      <c r="O15" s="682"/>
      <c r="P15" s="682"/>
      <c r="Q15" s="682"/>
      <c r="R15" s="682"/>
      <c r="S15" s="682"/>
      <c r="T15" s="682"/>
      <c r="U15" s="682"/>
      <c r="V15" s="682"/>
      <c r="W15" s="682"/>
    </row>
    <row r="16" spans="1:23" ht="15.95"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9" ht="15.95" customHeight="1" x14ac:dyDescent="0.25">
      <c r="A17" s="683" t="s">
        <v>19</v>
      </c>
      <c r="B17" s="683"/>
      <c r="C17" s="683"/>
      <c r="D17" s="683"/>
      <c r="E17" s="683"/>
      <c r="F17" s="683"/>
      <c r="G17" s="683"/>
      <c r="H17" s="683"/>
      <c r="I17" s="683"/>
      <c r="J17" s="683"/>
      <c r="K17" s="683"/>
      <c r="L17" s="683"/>
      <c r="M17" s="683"/>
      <c r="N17" s="683"/>
      <c r="O17" s="683"/>
      <c r="P17" s="683"/>
      <c r="Q17" s="683"/>
      <c r="R17" s="683"/>
      <c r="S17" s="683"/>
      <c r="T17" s="683"/>
      <c r="U17" s="683"/>
      <c r="V17" s="683"/>
      <c r="W17" s="683"/>
    </row>
    <row r="18" spans="1:29" ht="15.95" customHeight="1" x14ac:dyDescent="0.25">
      <c r="A18" s="45"/>
      <c r="C18" s="684" t="s">
        <v>20</v>
      </c>
      <c r="D18" s="684"/>
      <c r="E18" s="684"/>
      <c r="F18" s="684"/>
      <c r="G18" s="684"/>
      <c r="H18" s="684"/>
      <c r="I18" s="684"/>
      <c r="J18" s="684"/>
      <c r="K18" s="684"/>
      <c r="L18" s="684"/>
      <c r="M18" s="684"/>
      <c r="N18" s="684"/>
      <c r="O18" s="684"/>
      <c r="P18" s="684"/>
      <c r="Q18" s="684"/>
      <c r="R18" s="684"/>
      <c r="S18" s="684"/>
      <c r="T18" s="684"/>
      <c r="U18" s="684"/>
      <c r="V18" s="684"/>
    </row>
    <row r="19" spans="1:29" ht="15.95" customHeight="1" x14ac:dyDescent="0.25">
      <c r="C19" s="685" t="s">
        <v>21</v>
      </c>
      <c r="D19" s="685"/>
      <c r="E19" s="685"/>
      <c r="F19" s="685"/>
      <c r="G19" s="685"/>
      <c r="H19" s="685"/>
      <c r="I19" s="685"/>
      <c r="J19" s="685"/>
      <c r="K19" s="685"/>
      <c r="L19" s="685"/>
      <c r="M19" s="685"/>
      <c r="N19" s="685"/>
      <c r="O19" s="685"/>
      <c r="P19" s="685"/>
      <c r="Q19" s="685"/>
      <c r="R19" s="685"/>
      <c r="S19" s="685"/>
      <c r="T19" s="685"/>
      <c r="U19" s="685"/>
      <c r="V19" s="685"/>
    </row>
    <row r="20" spans="1:29" ht="15.95" customHeight="1" x14ac:dyDescent="0.25">
      <c r="C20" s="685"/>
      <c r="D20" s="685"/>
      <c r="E20" s="685"/>
      <c r="F20" s="685"/>
      <c r="G20" s="685"/>
      <c r="H20" s="685"/>
      <c r="I20" s="685"/>
      <c r="J20" s="685"/>
      <c r="K20" s="685"/>
      <c r="L20" s="685"/>
      <c r="M20" s="685"/>
      <c r="N20" s="685"/>
      <c r="O20" s="685"/>
      <c r="P20" s="685"/>
      <c r="Q20" s="685"/>
      <c r="R20" s="685"/>
      <c r="S20" s="685"/>
      <c r="T20" s="685"/>
      <c r="U20" s="685"/>
      <c r="V20" s="685"/>
    </row>
    <row r="21" spans="1:29" ht="15.95" customHeight="1" x14ac:dyDescent="0.25">
      <c r="A21" s="680"/>
      <c r="B21" s="680"/>
      <c r="C21" s="680"/>
      <c r="D21" s="680"/>
      <c r="E21" s="680"/>
      <c r="F21" s="680"/>
      <c r="G21" s="680"/>
      <c r="H21" s="680"/>
      <c r="I21" s="680"/>
      <c r="J21" s="680"/>
      <c r="K21" s="680"/>
      <c r="L21" s="680"/>
      <c r="M21" s="680"/>
      <c r="N21" s="680"/>
      <c r="O21" s="680"/>
      <c r="P21" s="680"/>
      <c r="Q21" s="680"/>
      <c r="R21" s="680"/>
      <c r="S21" s="680"/>
      <c r="T21" s="680"/>
      <c r="U21" s="680"/>
      <c r="V21" s="680"/>
      <c r="W21" s="680"/>
    </row>
    <row r="22" spans="1:29" s="52" customFormat="1" ht="15.95" customHeight="1" x14ac:dyDescent="0.25">
      <c r="A22" s="47"/>
      <c r="B22" s="48"/>
      <c r="C22" s="49"/>
      <c r="D22" s="50"/>
      <c r="E22" s="51"/>
      <c r="G22" s="53"/>
      <c r="H22" s="54"/>
      <c r="I22" s="55"/>
      <c r="J22" s="686" t="s">
        <v>23</v>
      </c>
      <c r="K22" s="687"/>
      <c r="L22" s="687"/>
      <c r="M22" s="687"/>
      <c r="N22" s="687"/>
      <c r="O22" s="688"/>
      <c r="P22" s="56"/>
      <c r="Q22" s="57">
        <v>4000</v>
      </c>
      <c r="R22" s="58"/>
      <c r="S22" s="689"/>
      <c r="T22" s="689"/>
      <c r="U22" s="689"/>
      <c r="V22" s="689"/>
      <c r="W22" s="690"/>
      <c r="X22" s="6"/>
    </row>
    <row r="23" spans="1:29" ht="15.95" customHeight="1" x14ac:dyDescent="0.25">
      <c r="A23" s="691"/>
      <c r="B23" s="691"/>
      <c r="C23" s="691"/>
      <c r="D23" s="691"/>
      <c r="E23" s="691"/>
      <c r="F23" s="691"/>
      <c r="G23" s="691"/>
      <c r="H23" s="691"/>
      <c r="I23" s="691"/>
      <c r="J23" s="691"/>
      <c r="K23" s="691"/>
      <c r="L23" s="691"/>
      <c r="M23" s="691"/>
      <c r="N23" s="691"/>
      <c r="O23" s="691"/>
      <c r="P23" s="691"/>
      <c r="Q23" s="691"/>
      <c r="R23" s="691"/>
      <c r="S23" s="691"/>
      <c r="T23" s="691"/>
      <c r="U23" s="691"/>
      <c r="V23" s="691"/>
      <c r="W23" s="691"/>
    </row>
    <row r="24" spans="1:29" s="20" customFormat="1" ht="15.95" customHeight="1" x14ac:dyDescent="0.25">
      <c r="B24" s="59"/>
      <c r="C24" s="25"/>
      <c r="D24" s="26"/>
      <c r="E24" s="14"/>
      <c r="I24" s="434" t="s">
        <v>696</v>
      </c>
      <c r="J24" s="60" t="s">
        <v>24</v>
      </c>
      <c r="M24" s="16"/>
      <c r="P24" s="16"/>
      <c r="Q24" s="607"/>
      <c r="R24" s="18"/>
      <c r="S24" s="10"/>
      <c r="T24" s="7"/>
      <c r="U24" s="10"/>
      <c r="V24" s="10"/>
      <c r="W24" s="9"/>
      <c r="X24" s="6"/>
    </row>
    <row r="25" spans="1:29" ht="15.95" customHeight="1" x14ac:dyDescent="0.25">
      <c r="A25" s="27"/>
      <c r="B25" s="28"/>
      <c r="C25" s="49"/>
      <c r="D25" s="29"/>
      <c r="E25" s="30"/>
      <c r="H25" s="32"/>
      <c r="I25" s="103" t="s">
        <v>859</v>
      </c>
      <c r="J25" s="675" t="s">
        <v>887</v>
      </c>
      <c r="K25" s="676"/>
      <c r="L25" s="676"/>
      <c r="M25" s="676"/>
      <c r="N25" s="676"/>
      <c r="O25" s="677"/>
      <c r="Q25" s="62">
        <v>3000</v>
      </c>
      <c r="R25" s="63"/>
      <c r="S25" s="678" t="s">
        <v>1153</v>
      </c>
      <c r="T25" s="678"/>
      <c r="U25" s="678"/>
      <c r="V25" s="678"/>
      <c r="W25" s="679"/>
      <c r="X25" s="675" t="s">
        <v>1154</v>
      </c>
      <c r="Y25" s="676"/>
      <c r="Z25" s="676"/>
      <c r="AA25" s="676"/>
      <c r="AB25" s="676"/>
      <c r="AC25" s="677"/>
    </row>
    <row r="26" spans="1:29" ht="15.95" customHeight="1" x14ac:dyDescent="0.25">
      <c r="A26" s="27"/>
      <c r="B26" s="28"/>
      <c r="C26" s="49"/>
      <c r="D26" s="29"/>
      <c r="E26" s="30"/>
      <c r="H26" s="32"/>
      <c r="I26" s="608" t="s">
        <v>860</v>
      </c>
      <c r="J26" s="675" t="s">
        <v>890</v>
      </c>
      <c r="K26" s="676"/>
      <c r="L26" s="676"/>
      <c r="M26" s="676"/>
      <c r="N26" s="676"/>
      <c r="O26" s="677"/>
      <c r="Q26" s="62">
        <v>100</v>
      </c>
      <c r="R26" s="63"/>
      <c r="S26" s="678" t="s">
        <v>1155</v>
      </c>
      <c r="T26" s="678"/>
      <c r="U26" s="678"/>
      <c r="V26" s="678"/>
      <c r="W26" s="679"/>
    </row>
    <row r="27" spans="1:29" ht="15.95" customHeight="1" x14ac:dyDescent="0.25">
      <c r="A27" s="27"/>
      <c r="B27" s="28"/>
      <c r="C27" s="49"/>
      <c r="D27" s="29"/>
      <c r="E27" s="30"/>
      <c r="H27" s="32"/>
      <c r="I27" s="608"/>
      <c r="J27" s="675"/>
      <c r="K27" s="676"/>
      <c r="L27" s="676"/>
      <c r="M27" s="676"/>
      <c r="N27" s="676"/>
      <c r="O27" s="677"/>
      <c r="Q27" s="62"/>
      <c r="R27" s="63"/>
      <c r="S27" s="678"/>
      <c r="T27" s="678"/>
      <c r="U27" s="678"/>
      <c r="V27" s="678"/>
      <c r="W27" s="679"/>
    </row>
    <row r="28" spans="1:29" ht="15.95" customHeight="1" x14ac:dyDescent="0.25">
      <c r="A28" s="27"/>
      <c r="B28" s="28"/>
      <c r="C28" s="49"/>
      <c r="D28" s="29"/>
      <c r="E28" s="30"/>
      <c r="I28" s="68"/>
      <c r="J28" s="675"/>
      <c r="K28" s="676"/>
      <c r="L28" s="676"/>
      <c r="M28" s="676"/>
      <c r="N28" s="676"/>
      <c r="O28" s="677"/>
      <c r="Q28" s="62"/>
      <c r="R28" s="63"/>
      <c r="S28" s="678"/>
      <c r="T28" s="678"/>
      <c r="U28" s="678"/>
      <c r="V28" s="678"/>
      <c r="W28" s="679"/>
    </row>
    <row r="29" spans="1:29" ht="15.95" customHeight="1" thickBot="1" x14ac:dyDescent="0.3">
      <c r="E29" s="30"/>
      <c r="I29" s="68"/>
      <c r="J29" s="6"/>
      <c r="K29" s="6"/>
      <c r="L29" s="6"/>
      <c r="N29" s="6"/>
      <c r="O29" s="66" t="s">
        <v>25</v>
      </c>
      <c r="Q29" s="42">
        <f>SUM(Q25:Q28)</f>
        <v>3100</v>
      </c>
      <c r="R29" s="7" t="s">
        <v>26</v>
      </c>
    </row>
    <row r="30" spans="1:29" ht="15.95" customHeight="1" x14ac:dyDescent="0.25">
      <c r="E30" s="30"/>
      <c r="I30" s="68"/>
    </row>
    <row r="31" spans="1:29" ht="15.95" customHeight="1" x14ac:dyDescent="0.25">
      <c r="B31" s="59"/>
      <c r="E31" s="30"/>
      <c r="I31" s="434" t="s">
        <v>696</v>
      </c>
      <c r="J31" s="60" t="s">
        <v>27</v>
      </c>
    </row>
    <row r="32" spans="1:29" ht="15.95" customHeight="1" x14ac:dyDescent="0.25">
      <c r="A32" s="27"/>
      <c r="B32" s="28"/>
      <c r="C32" s="49"/>
      <c r="D32" s="29"/>
      <c r="E32" s="30"/>
      <c r="I32" s="608" t="s">
        <v>861</v>
      </c>
      <c r="J32" s="675" t="s">
        <v>961</v>
      </c>
      <c r="K32" s="676"/>
      <c r="L32" s="676"/>
      <c r="M32" s="676"/>
      <c r="N32" s="676"/>
      <c r="O32" s="677"/>
      <c r="Q32" s="62">
        <v>35000</v>
      </c>
      <c r="R32" s="63"/>
      <c r="S32" s="678" t="s">
        <v>1156</v>
      </c>
      <c r="T32" s="678"/>
      <c r="U32" s="678"/>
      <c r="V32" s="678"/>
      <c r="W32" s="679"/>
      <c r="X32" s="675" t="s">
        <v>297</v>
      </c>
      <c r="Y32" s="676"/>
      <c r="Z32" s="676"/>
      <c r="AA32" s="676"/>
      <c r="AB32" s="676"/>
      <c r="AC32" s="677"/>
    </row>
    <row r="33" spans="1:29" ht="15.95" customHeight="1" x14ac:dyDescent="0.25">
      <c r="A33" s="27"/>
      <c r="B33" s="28"/>
      <c r="C33" s="49"/>
      <c r="D33" s="29"/>
      <c r="E33" s="30"/>
      <c r="I33" s="608"/>
      <c r="J33" s="675"/>
      <c r="K33" s="676"/>
      <c r="L33" s="676"/>
      <c r="M33" s="676"/>
      <c r="N33" s="676"/>
      <c r="O33" s="677"/>
      <c r="Q33" s="62"/>
      <c r="R33" s="63"/>
      <c r="S33" s="678"/>
      <c r="T33" s="678"/>
      <c r="U33" s="678"/>
      <c r="V33" s="678"/>
      <c r="W33" s="679"/>
      <c r="X33" s="675" t="s">
        <v>298</v>
      </c>
      <c r="Y33" s="676"/>
      <c r="Z33" s="676"/>
      <c r="AA33" s="676"/>
      <c r="AB33" s="676"/>
      <c r="AC33" s="677"/>
    </row>
    <row r="34" spans="1:29" ht="15.95" customHeight="1" x14ac:dyDescent="0.25">
      <c r="A34" s="27"/>
      <c r="B34" s="28"/>
      <c r="C34" s="49"/>
      <c r="D34" s="29"/>
      <c r="E34" s="30"/>
      <c r="I34" s="608"/>
      <c r="J34" s="675"/>
      <c r="K34" s="676"/>
      <c r="L34" s="676"/>
      <c r="M34" s="676"/>
      <c r="N34" s="676"/>
      <c r="O34" s="677"/>
      <c r="Q34" s="62"/>
      <c r="R34" s="63"/>
      <c r="S34" s="678"/>
      <c r="T34" s="678"/>
      <c r="U34" s="678"/>
      <c r="V34" s="678"/>
      <c r="W34" s="679"/>
      <c r="X34" s="675" t="s">
        <v>299</v>
      </c>
      <c r="Y34" s="676"/>
      <c r="Z34" s="676"/>
      <c r="AA34" s="676"/>
      <c r="AB34" s="676"/>
      <c r="AC34" s="677"/>
    </row>
    <row r="35" spans="1:29" ht="15.95" customHeight="1" x14ac:dyDescent="0.25">
      <c r="A35" s="27"/>
      <c r="B35" s="28"/>
      <c r="C35" s="49"/>
      <c r="D35" s="29"/>
      <c r="E35" s="30"/>
      <c r="I35" s="32"/>
      <c r="J35" s="675"/>
      <c r="K35" s="676"/>
      <c r="L35" s="676"/>
      <c r="M35" s="676"/>
      <c r="N35" s="676"/>
      <c r="O35" s="677"/>
      <c r="Q35" s="62"/>
      <c r="R35" s="63"/>
      <c r="S35" s="678"/>
      <c r="T35" s="678"/>
      <c r="U35" s="678"/>
      <c r="V35" s="678"/>
      <c r="W35" s="679"/>
    </row>
    <row r="36" spans="1:29" ht="15.95" customHeight="1" x14ac:dyDescent="0.25">
      <c r="A36" s="27"/>
      <c r="B36" s="28"/>
      <c r="C36" s="49"/>
      <c r="D36" s="29"/>
      <c r="E36" s="30"/>
      <c r="I36" s="32"/>
      <c r="J36" s="675"/>
      <c r="K36" s="676"/>
      <c r="L36" s="676"/>
      <c r="M36" s="676"/>
      <c r="N36" s="676"/>
      <c r="O36" s="677"/>
      <c r="Q36" s="62"/>
      <c r="R36" s="63"/>
      <c r="S36" s="678"/>
      <c r="T36" s="678"/>
      <c r="U36" s="678"/>
      <c r="V36" s="678"/>
      <c r="W36" s="679"/>
    </row>
    <row r="37" spans="1:29" ht="15.95" customHeight="1" x14ac:dyDescent="0.25">
      <c r="A37" s="27"/>
      <c r="B37" s="28"/>
      <c r="C37" s="49"/>
      <c r="D37" s="29"/>
      <c r="E37" s="30"/>
      <c r="H37" s="32"/>
      <c r="I37" s="32"/>
      <c r="J37" s="675"/>
      <c r="K37" s="676"/>
      <c r="L37" s="676"/>
      <c r="M37" s="676"/>
      <c r="N37" s="676"/>
      <c r="O37" s="677"/>
      <c r="Q37" s="62"/>
      <c r="R37" s="63"/>
      <c r="S37" s="678"/>
      <c r="T37" s="678"/>
      <c r="U37" s="678"/>
      <c r="V37" s="678"/>
      <c r="W37" s="679"/>
    </row>
    <row r="38" spans="1:29" ht="15.95" customHeight="1" x14ac:dyDescent="0.25">
      <c r="A38" s="27"/>
      <c r="B38" s="28"/>
      <c r="C38" s="49"/>
      <c r="D38" s="29"/>
      <c r="E38" s="30"/>
      <c r="H38" s="32"/>
      <c r="I38" s="32"/>
      <c r="J38" s="675"/>
      <c r="K38" s="676"/>
      <c r="L38" s="676"/>
      <c r="M38" s="676"/>
      <c r="N38" s="676"/>
      <c r="O38" s="677"/>
      <c r="Q38" s="62"/>
      <c r="R38" s="63"/>
      <c r="S38" s="678"/>
      <c r="T38" s="678"/>
      <c r="U38" s="678"/>
      <c r="V38" s="678"/>
      <c r="W38" s="679"/>
    </row>
    <row r="39" spans="1:29" ht="15.95" customHeight="1" x14ac:dyDescent="0.25">
      <c r="A39" s="27"/>
      <c r="B39" s="28"/>
      <c r="C39" s="49"/>
      <c r="D39" s="29"/>
      <c r="E39" s="30"/>
      <c r="I39" s="32"/>
      <c r="J39" s="675"/>
      <c r="K39" s="676"/>
      <c r="L39" s="676"/>
      <c r="M39" s="676"/>
      <c r="N39" s="676"/>
      <c r="O39" s="677"/>
      <c r="Q39" s="62"/>
      <c r="R39" s="63"/>
      <c r="S39" s="678"/>
      <c r="T39" s="678"/>
      <c r="U39" s="678"/>
      <c r="V39" s="678"/>
      <c r="W39" s="679"/>
    </row>
    <row r="40" spans="1:29" ht="15.95" customHeight="1" x14ac:dyDescent="0.25">
      <c r="A40" s="27"/>
      <c r="B40" s="28"/>
      <c r="C40" s="49"/>
      <c r="D40" s="29"/>
      <c r="E40" s="30"/>
      <c r="I40" s="32"/>
      <c r="J40" s="675"/>
      <c r="K40" s="676"/>
      <c r="L40" s="676"/>
      <c r="M40" s="676"/>
      <c r="N40" s="676"/>
      <c r="O40" s="677"/>
      <c r="Q40" s="62"/>
      <c r="R40" s="63"/>
      <c r="S40" s="678"/>
      <c r="T40" s="678"/>
      <c r="U40" s="678"/>
      <c r="V40" s="678"/>
      <c r="W40" s="679"/>
    </row>
    <row r="41" spans="1:29" ht="15.95" customHeight="1" x14ac:dyDescent="0.25">
      <c r="A41" s="27"/>
      <c r="B41" s="28"/>
      <c r="C41" s="49"/>
      <c r="D41" s="29"/>
      <c r="E41" s="30"/>
      <c r="H41" s="32"/>
      <c r="I41" s="32"/>
      <c r="J41" s="675"/>
      <c r="K41" s="676"/>
      <c r="L41" s="676"/>
      <c r="M41" s="676"/>
      <c r="N41" s="676"/>
      <c r="O41" s="677"/>
      <c r="Q41" s="62"/>
      <c r="R41" s="63"/>
      <c r="S41" s="678"/>
      <c r="T41" s="678"/>
      <c r="U41" s="678"/>
      <c r="V41" s="678"/>
      <c r="W41" s="679"/>
    </row>
    <row r="42" spans="1:29" ht="15.95" customHeight="1" x14ac:dyDescent="0.25">
      <c r="A42" s="27"/>
      <c r="B42" s="28"/>
      <c r="D42" s="49"/>
      <c r="E42" s="30"/>
      <c r="H42" s="32"/>
      <c r="I42" s="32"/>
      <c r="J42" s="675"/>
      <c r="K42" s="676"/>
      <c r="L42" s="676"/>
      <c r="M42" s="676"/>
      <c r="N42" s="676"/>
      <c r="O42" s="677"/>
      <c r="Q42" s="62"/>
      <c r="R42" s="63"/>
      <c r="S42" s="678"/>
      <c r="T42" s="678"/>
      <c r="U42" s="678"/>
      <c r="V42" s="678"/>
      <c r="W42" s="679"/>
    </row>
    <row r="43" spans="1:29" ht="15.95" customHeight="1" thickBot="1" x14ac:dyDescent="0.3">
      <c r="E43" s="30"/>
      <c r="J43" s="6"/>
      <c r="K43" s="6"/>
      <c r="L43" s="6"/>
      <c r="N43" s="6"/>
      <c r="O43" s="66" t="s">
        <v>28</v>
      </c>
      <c r="Q43" s="42">
        <f>SUM(Q32:Q42)</f>
        <v>35000</v>
      </c>
      <c r="R43" s="7" t="s">
        <v>29</v>
      </c>
    </row>
    <row r="44" spans="1:29" ht="30" customHeight="1" x14ac:dyDescent="0.25">
      <c r="A44" s="680"/>
      <c r="B44" s="680"/>
      <c r="C44" s="680"/>
      <c r="D44" s="680"/>
      <c r="E44" s="680"/>
      <c r="F44" s="680"/>
      <c r="G44" s="680"/>
      <c r="H44" s="680"/>
      <c r="I44" s="680"/>
      <c r="J44" s="680"/>
      <c r="K44" s="680"/>
      <c r="L44" s="680"/>
      <c r="M44" s="680"/>
      <c r="N44" s="680"/>
      <c r="O44" s="680"/>
      <c r="P44" s="680"/>
      <c r="Q44" s="680"/>
      <c r="R44" s="680"/>
      <c r="S44" s="680"/>
      <c r="T44" s="680"/>
      <c r="U44" s="680"/>
      <c r="V44" s="680"/>
      <c r="W44" s="680"/>
    </row>
    <row r="45" spans="1:29" ht="15.95" customHeight="1" thickBot="1" x14ac:dyDescent="0.3">
      <c r="J45" s="6"/>
      <c r="K45" s="674" t="s">
        <v>1157</v>
      </c>
      <c r="L45" s="674"/>
      <c r="M45" s="674"/>
      <c r="N45" s="674"/>
      <c r="O45" s="674"/>
      <c r="P45" s="674"/>
      <c r="Q45" s="674"/>
      <c r="R45" s="674"/>
      <c r="S45" s="674"/>
      <c r="T45" s="674"/>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56">
    <mergeCell ref="X32:AC32"/>
    <mergeCell ref="X33:AC33"/>
    <mergeCell ref="X34:AC34"/>
    <mergeCell ref="X25:AC25"/>
    <mergeCell ref="K45:T45"/>
    <mergeCell ref="J38:O38"/>
    <mergeCell ref="S38:W38"/>
    <mergeCell ref="J39:O39"/>
    <mergeCell ref="S39:W39"/>
    <mergeCell ref="J40:O40"/>
    <mergeCell ref="S40:W40"/>
    <mergeCell ref="J41:O41"/>
    <mergeCell ref="S41:W41"/>
    <mergeCell ref="J42:O42"/>
    <mergeCell ref="S42:W42"/>
    <mergeCell ref="A44:W44"/>
    <mergeCell ref="J35:O35"/>
    <mergeCell ref="S35:W35"/>
    <mergeCell ref="J36:O36"/>
    <mergeCell ref="S36:W36"/>
    <mergeCell ref="J37:O37"/>
    <mergeCell ref="S37:W37"/>
    <mergeCell ref="J32:O32"/>
    <mergeCell ref="S32:W32"/>
    <mergeCell ref="J33:O33"/>
    <mergeCell ref="S33:W33"/>
    <mergeCell ref="J34:O34"/>
    <mergeCell ref="S34:W34"/>
    <mergeCell ref="J26:O26"/>
    <mergeCell ref="S26:W26"/>
    <mergeCell ref="J27:O27"/>
    <mergeCell ref="S27:W27"/>
    <mergeCell ref="J28:O28"/>
    <mergeCell ref="S28:W28"/>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AC93"/>
  <sheetViews>
    <sheetView zoomScaleNormal="100" workbookViewId="0">
      <pane xSplit="9" ySplit="6" topLeftCell="K7" activePane="bottomRight" state="frozen"/>
      <selection activeCell="Z8" sqref="Z8"/>
      <selection pane="topRight" activeCell="Z8" sqref="Z8"/>
      <selection pane="bottomLeft" activeCell="Z8" sqref="Z8"/>
      <selection pane="bottomRight" activeCell="A26" sqref="A26:W26"/>
    </sheetView>
  </sheetViews>
  <sheetFormatPr defaultColWidth="9.140625" defaultRowHeight="20.100000000000001" customHeight="1" x14ac:dyDescent="0.25"/>
  <cols>
    <col min="1" max="1" width="2.7109375" style="559" customWidth="1"/>
    <col min="2" max="2" width="6.140625" style="31" customWidth="1"/>
    <col min="3" max="3" width="7.7109375" style="31" customWidth="1"/>
    <col min="4" max="4" width="9.85546875" style="64" customWidth="1"/>
    <col min="5" max="5" width="1.7109375" style="6" customWidth="1"/>
    <col min="6" max="6" width="8.42578125" style="6" bestFit="1" customWidth="1"/>
    <col min="7" max="7" width="4.7109375" style="31" customWidth="1"/>
    <col min="8" max="8" width="1.28515625" style="6" customWidth="1"/>
    <col min="9" max="9" width="42.28515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6" t="s">
        <v>76</v>
      </c>
      <c r="I1" s="696"/>
    </row>
    <row r="2" spans="1:23" ht="20.100000000000001" customHeight="1" x14ac:dyDescent="0.25">
      <c r="A2" s="1" t="s">
        <v>1</v>
      </c>
      <c r="B2" s="2"/>
      <c r="C2" s="2"/>
      <c r="D2" s="2"/>
      <c r="E2" s="3"/>
      <c r="F2" s="4"/>
      <c r="G2" s="5"/>
      <c r="H2" s="693">
        <v>610</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56"/>
      <c r="G4" s="13"/>
      <c r="I4" s="556"/>
      <c r="K4" s="109"/>
      <c r="L4" s="15" t="s">
        <v>258</v>
      </c>
      <c r="M4" s="109"/>
      <c r="N4" s="557" t="s">
        <v>278</v>
      </c>
      <c r="O4" s="15" t="s">
        <v>278</v>
      </c>
      <c r="P4" s="109"/>
      <c r="Q4" s="557" t="s">
        <v>1067</v>
      </c>
      <c r="R4" s="19"/>
      <c r="S4" s="557" t="s">
        <v>1067</v>
      </c>
      <c r="T4" s="557" t="s">
        <v>1067</v>
      </c>
      <c r="U4" s="19" t="s">
        <v>1067</v>
      </c>
      <c r="V4" s="557" t="s">
        <v>1067</v>
      </c>
      <c r="W4" s="557" t="s">
        <v>1067</v>
      </c>
    </row>
    <row r="5" spans="1:23" s="20" customFormat="1" ht="15.95" customHeight="1" x14ac:dyDescent="0.25">
      <c r="A5" s="670" t="s">
        <v>5</v>
      </c>
      <c r="B5" s="670"/>
      <c r="C5" s="670"/>
      <c r="D5" s="670"/>
      <c r="E5" s="3"/>
      <c r="F5" s="556" t="s">
        <v>6</v>
      </c>
      <c r="G5" s="13" t="s">
        <v>6</v>
      </c>
      <c r="I5" s="556" t="s">
        <v>7</v>
      </c>
      <c r="K5" s="109"/>
      <c r="L5" s="15" t="s">
        <v>8</v>
      </c>
      <c r="M5" s="109"/>
      <c r="N5" s="18" t="s">
        <v>9</v>
      </c>
      <c r="O5" s="15" t="s">
        <v>8</v>
      </c>
      <c r="P5" s="109"/>
      <c r="Q5" s="671" t="s">
        <v>284</v>
      </c>
      <c r="R5" s="21"/>
      <c r="S5" s="557" t="s">
        <v>10</v>
      </c>
      <c r="T5" s="673" t="s">
        <v>285</v>
      </c>
      <c r="U5" s="672" t="s">
        <v>1160</v>
      </c>
      <c r="V5" s="557" t="s">
        <v>286</v>
      </c>
      <c r="W5" s="557" t="s">
        <v>287</v>
      </c>
    </row>
    <row r="6" spans="1:23" s="20" customFormat="1" ht="15.95" customHeight="1" x14ac:dyDescent="0.25">
      <c r="A6" s="670" t="s">
        <v>11</v>
      </c>
      <c r="B6" s="670"/>
      <c r="C6" s="670"/>
      <c r="D6" s="670"/>
      <c r="E6" s="3"/>
      <c r="F6" s="556"/>
      <c r="G6" s="13" t="s">
        <v>1</v>
      </c>
      <c r="I6" s="556"/>
      <c r="K6" s="109"/>
      <c r="L6" s="22">
        <v>43646</v>
      </c>
      <c r="M6" s="109"/>
      <c r="N6" s="18" t="s">
        <v>12</v>
      </c>
      <c r="O6" s="22" t="s">
        <v>1066</v>
      </c>
      <c r="P6" s="109"/>
      <c r="Q6" s="671"/>
      <c r="R6" s="21"/>
      <c r="S6" s="557" t="s">
        <v>13</v>
      </c>
      <c r="T6" s="673"/>
      <c r="U6" s="672"/>
      <c r="V6" s="557" t="s">
        <v>288</v>
      </c>
      <c r="W6" s="23" t="s">
        <v>288</v>
      </c>
    </row>
    <row r="7" spans="1:23" s="20" customFormat="1" ht="15.95" customHeight="1" x14ac:dyDescent="0.25">
      <c r="A7" s="24"/>
      <c r="B7" s="25"/>
      <c r="C7" s="25"/>
      <c r="D7" s="26"/>
      <c r="E7" s="14"/>
      <c r="K7" s="109"/>
      <c r="L7" s="22"/>
      <c r="M7" s="109"/>
      <c r="N7" s="18"/>
      <c r="O7" s="22"/>
      <c r="P7" s="109"/>
      <c r="Q7" s="557"/>
      <c r="R7" s="18"/>
      <c r="S7" s="557"/>
      <c r="T7" s="18"/>
      <c r="U7" s="18"/>
      <c r="V7" s="557"/>
      <c r="W7" s="23"/>
    </row>
    <row r="8" spans="1:23" ht="15.95" customHeight="1" x14ac:dyDescent="0.25">
      <c r="A8" s="27">
        <v>1</v>
      </c>
      <c r="B8" s="28">
        <v>610</v>
      </c>
      <c r="C8" s="28">
        <v>5110</v>
      </c>
      <c r="D8" s="467">
        <v>0</v>
      </c>
      <c r="E8" s="30"/>
      <c r="F8" s="6" t="s">
        <v>77</v>
      </c>
      <c r="G8" s="31">
        <f>B8</f>
        <v>610</v>
      </c>
      <c r="H8" s="32"/>
      <c r="I8" s="61" t="s">
        <v>892</v>
      </c>
      <c r="J8" s="6"/>
      <c r="K8" s="34"/>
      <c r="L8" s="33">
        <v>125532.96</v>
      </c>
      <c r="M8" s="34"/>
      <c r="N8" s="7">
        <v>46038.720000000001</v>
      </c>
      <c r="O8" s="33">
        <v>15967.33</v>
      </c>
      <c r="P8" s="109"/>
      <c r="Q8" s="35">
        <v>46038.720000000001</v>
      </c>
      <c r="R8" s="36"/>
      <c r="S8" s="174">
        <v>1381.16</v>
      </c>
      <c r="T8" s="149">
        <f>S8+Q8</f>
        <v>47419.880000000005</v>
      </c>
      <c r="U8" s="150">
        <f>IF(T8=0,"",(T8-N8)/N8)</f>
        <v>2.9999965246644639E-2</v>
      </c>
      <c r="V8" s="35"/>
      <c r="W8" s="35"/>
    </row>
    <row r="9" spans="1:23" ht="15.95" customHeight="1" x14ac:dyDescent="0.25">
      <c r="A9" s="27">
        <v>1</v>
      </c>
      <c r="B9" s="28">
        <v>610</v>
      </c>
      <c r="C9" s="28">
        <v>5112</v>
      </c>
      <c r="D9" s="467">
        <v>0</v>
      </c>
      <c r="E9" s="30"/>
      <c r="F9" s="6" t="s">
        <v>77</v>
      </c>
      <c r="G9" s="31">
        <f t="shared" ref="G9:G23" si="0">B9</f>
        <v>610</v>
      </c>
      <c r="I9" s="61" t="s">
        <v>907</v>
      </c>
      <c r="J9" s="6"/>
      <c r="K9" s="34"/>
      <c r="L9" s="33"/>
      <c r="M9" s="34"/>
      <c r="N9" s="7">
        <v>75041.279999999999</v>
      </c>
      <c r="O9" s="33">
        <v>24828.05</v>
      </c>
      <c r="P9" s="109"/>
      <c r="Q9" s="35">
        <v>75041.279999999999</v>
      </c>
      <c r="R9" s="36"/>
      <c r="S9" s="35">
        <v>2251.2399999999998</v>
      </c>
      <c r="T9" s="149">
        <f t="shared" ref="T9:T23" si="1">S9+Q9</f>
        <v>77292.52</v>
      </c>
      <c r="U9" s="150">
        <f>IF(T9=0,"",(T9-N9)/N9)</f>
        <v>3.0000021321597996E-2</v>
      </c>
      <c r="V9" s="35"/>
      <c r="W9" s="35"/>
    </row>
    <row r="10" spans="1:23" ht="15.95" customHeight="1" x14ac:dyDescent="0.25">
      <c r="A10" s="27">
        <v>1</v>
      </c>
      <c r="B10" s="28">
        <v>610</v>
      </c>
      <c r="C10" s="28">
        <v>5210</v>
      </c>
      <c r="D10" s="467">
        <v>0</v>
      </c>
      <c r="E10" s="30"/>
      <c r="F10" s="6" t="s">
        <v>77</v>
      </c>
      <c r="G10" s="31">
        <f t="shared" si="0"/>
        <v>610</v>
      </c>
      <c r="I10" s="61" t="s">
        <v>922</v>
      </c>
      <c r="J10" s="6"/>
      <c r="K10" s="34"/>
      <c r="L10" s="33">
        <v>61029.94</v>
      </c>
      <c r="M10" s="34"/>
      <c r="N10" s="7">
        <v>7000</v>
      </c>
      <c r="O10" s="33">
        <v>1534.09</v>
      </c>
      <c r="P10" s="109"/>
      <c r="Q10" s="35">
        <v>7000</v>
      </c>
      <c r="R10" s="36"/>
      <c r="S10" s="35"/>
      <c r="T10" s="149">
        <f t="shared" si="1"/>
        <v>7000</v>
      </c>
      <c r="U10" s="150">
        <f t="shared" ref="U10:U23" si="2">IF(T10=0,"",(T10-N10)/N10)</f>
        <v>0</v>
      </c>
      <c r="V10" s="35"/>
      <c r="W10" s="35"/>
    </row>
    <row r="11" spans="1:23" ht="15.95" customHeight="1" x14ac:dyDescent="0.25">
      <c r="A11" s="27">
        <v>1</v>
      </c>
      <c r="B11" s="28">
        <v>610</v>
      </c>
      <c r="C11" s="28">
        <v>5215</v>
      </c>
      <c r="D11" s="467">
        <v>0</v>
      </c>
      <c r="E11" s="30"/>
      <c r="F11" s="6" t="s">
        <v>77</v>
      </c>
      <c r="G11" s="31">
        <f t="shared" si="0"/>
        <v>610</v>
      </c>
      <c r="I11" s="61" t="s">
        <v>923</v>
      </c>
      <c r="J11" s="6"/>
      <c r="K11" s="34"/>
      <c r="L11" s="33"/>
      <c r="M11" s="34"/>
      <c r="N11" s="7">
        <v>9200</v>
      </c>
      <c r="O11" s="33">
        <v>587.14</v>
      </c>
      <c r="P11" s="109"/>
      <c r="Q11" s="35">
        <v>9200</v>
      </c>
      <c r="R11" s="36"/>
      <c r="S11" s="35"/>
      <c r="T11" s="149">
        <f t="shared" si="1"/>
        <v>9200</v>
      </c>
      <c r="U11" s="150">
        <f t="shared" si="2"/>
        <v>0</v>
      </c>
      <c r="V11" s="35"/>
      <c r="W11" s="35"/>
    </row>
    <row r="12" spans="1:23" ht="15.95" customHeight="1" x14ac:dyDescent="0.25">
      <c r="A12" s="27">
        <v>1</v>
      </c>
      <c r="B12" s="28">
        <v>610</v>
      </c>
      <c r="C12" s="28">
        <v>5308</v>
      </c>
      <c r="D12" s="467">
        <v>0</v>
      </c>
      <c r="E12" s="30"/>
      <c r="F12" s="6" t="s">
        <v>77</v>
      </c>
      <c r="G12" s="31">
        <f t="shared" si="0"/>
        <v>610</v>
      </c>
      <c r="I12" s="61" t="s">
        <v>890</v>
      </c>
      <c r="J12" s="6"/>
      <c r="K12" s="34"/>
      <c r="L12" s="33"/>
      <c r="M12" s="34"/>
      <c r="N12" s="7">
        <v>500</v>
      </c>
      <c r="O12" s="33">
        <v>245</v>
      </c>
      <c r="P12" s="109"/>
      <c r="Q12" s="35">
        <v>500</v>
      </c>
      <c r="R12" s="36"/>
      <c r="S12" s="35"/>
      <c r="T12" s="149">
        <f t="shared" si="1"/>
        <v>500</v>
      </c>
      <c r="U12" s="150">
        <f t="shared" si="2"/>
        <v>0</v>
      </c>
      <c r="V12" s="35"/>
      <c r="W12" s="35"/>
    </row>
    <row r="13" spans="1:23" ht="15.95" customHeight="1" x14ac:dyDescent="0.25">
      <c r="A13" s="27">
        <v>1</v>
      </c>
      <c r="B13" s="28">
        <v>610</v>
      </c>
      <c r="C13" s="28">
        <v>5420</v>
      </c>
      <c r="D13" s="467">
        <v>0</v>
      </c>
      <c r="E13" s="30"/>
      <c r="F13" s="6" t="s">
        <v>77</v>
      </c>
      <c r="G13" s="31">
        <f t="shared" si="0"/>
        <v>610</v>
      </c>
      <c r="I13" s="61" t="s">
        <v>897</v>
      </c>
      <c r="J13" s="6"/>
      <c r="K13" s="34"/>
      <c r="L13" s="33"/>
      <c r="M13" s="34"/>
      <c r="N13" s="7">
        <v>1000</v>
      </c>
      <c r="O13" s="33">
        <v>575.66</v>
      </c>
      <c r="P13" s="109"/>
      <c r="Q13" s="35">
        <v>1000</v>
      </c>
      <c r="R13" s="36"/>
      <c r="S13" s="35"/>
      <c r="T13" s="149">
        <f t="shared" si="1"/>
        <v>1000</v>
      </c>
      <c r="U13" s="150">
        <f t="shared" si="2"/>
        <v>0</v>
      </c>
      <c r="V13" s="35"/>
      <c r="W13" s="35"/>
    </row>
    <row r="14" spans="1:23" ht="15.95" customHeight="1" x14ac:dyDescent="0.25">
      <c r="A14" s="27">
        <v>1</v>
      </c>
      <c r="B14" s="28">
        <v>610</v>
      </c>
      <c r="C14" s="28">
        <v>5580</v>
      </c>
      <c r="D14" s="467">
        <v>0</v>
      </c>
      <c r="E14" s="30"/>
      <c r="F14" s="6" t="s">
        <v>77</v>
      </c>
      <c r="G14" s="31">
        <f t="shared" si="0"/>
        <v>610</v>
      </c>
      <c r="I14" s="61" t="s">
        <v>891</v>
      </c>
      <c r="J14" s="6"/>
      <c r="K14" s="34"/>
      <c r="L14" s="33"/>
      <c r="M14" s="34"/>
      <c r="N14" s="7">
        <v>18140</v>
      </c>
      <c r="O14" s="33">
        <v>9682.2999999999993</v>
      </c>
      <c r="P14" s="109"/>
      <c r="Q14" s="35">
        <v>18140</v>
      </c>
      <c r="R14" s="36"/>
      <c r="S14" s="35">
        <v>350</v>
      </c>
      <c r="T14" s="149">
        <f t="shared" si="1"/>
        <v>18490</v>
      </c>
      <c r="U14" s="150">
        <f t="shared" si="2"/>
        <v>1.9294377067254686E-2</v>
      </c>
      <c r="V14" s="35"/>
      <c r="W14" s="35"/>
    </row>
    <row r="15" spans="1:23" ht="15.95" customHeight="1" x14ac:dyDescent="0.25">
      <c r="A15" s="27">
        <v>1</v>
      </c>
      <c r="B15" s="28">
        <v>610</v>
      </c>
      <c r="C15" s="28">
        <v>5585</v>
      </c>
      <c r="D15" s="467">
        <v>11005</v>
      </c>
      <c r="E15" s="30"/>
      <c r="F15" s="6" t="s">
        <v>77</v>
      </c>
      <c r="G15" s="31">
        <f t="shared" si="0"/>
        <v>610</v>
      </c>
      <c r="I15" s="61" t="s">
        <v>976</v>
      </c>
      <c r="J15" s="6"/>
      <c r="K15" s="34"/>
      <c r="L15" s="33"/>
      <c r="M15" s="34"/>
      <c r="N15" s="7">
        <v>1000</v>
      </c>
      <c r="O15" s="33">
        <v>23.94</v>
      </c>
      <c r="P15" s="109"/>
      <c r="Q15" s="35">
        <v>1000</v>
      </c>
      <c r="R15" s="36"/>
      <c r="S15" s="35"/>
      <c r="T15" s="149">
        <f t="shared" si="1"/>
        <v>1000</v>
      </c>
      <c r="U15" s="150">
        <f t="shared" si="2"/>
        <v>0</v>
      </c>
      <c r="V15" s="35"/>
      <c r="W15" s="35"/>
    </row>
    <row r="16" spans="1:23" ht="15.95" customHeight="1" x14ac:dyDescent="0.25">
      <c r="A16" s="27">
        <v>1</v>
      </c>
      <c r="B16" s="28">
        <v>610</v>
      </c>
      <c r="C16" s="28">
        <v>5585</v>
      </c>
      <c r="D16" s="467">
        <v>11006</v>
      </c>
      <c r="E16" s="30"/>
      <c r="F16" s="6" t="s">
        <v>77</v>
      </c>
      <c r="G16" s="31">
        <f t="shared" si="0"/>
        <v>610</v>
      </c>
      <c r="I16" s="61" t="s">
        <v>963</v>
      </c>
      <c r="J16" s="6"/>
      <c r="K16" s="34"/>
      <c r="L16" s="33"/>
      <c r="M16" s="34"/>
      <c r="N16" s="7">
        <v>500</v>
      </c>
      <c r="O16" s="33">
        <v>51.91</v>
      </c>
      <c r="P16" s="109"/>
      <c r="Q16" s="35">
        <v>500</v>
      </c>
      <c r="R16" s="36"/>
      <c r="S16" s="35"/>
      <c r="T16" s="149">
        <f t="shared" si="1"/>
        <v>500</v>
      </c>
      <c r="U16" s="150">
        <f t="shared" si="2"/>
        <v>0</v>
      </c>
      <c r="V16" s="35"/>
      <c r="W16" s="35"/>
    </row>
    <row r="17" spans="1:23" ht="15.95" customHeight="1" x14ac:dyDescent="0.25">
      <c r="A17" s="27">
        <v>1</v>
      </c>
      <c r="B17" s="28">
        <v>610</v>
      </c>
      <c r="C17" s="28">
        <v>5585</v>
      </c>
      <c r="D17" s="467">
        <v>11007</v>
      </c>
      <c r="E17" s="30"/>
      <c r="F17" s="6" t="s">
        <v>77</v>
      </c>
      <c r="G17" s="31">
        <f t="shared" si="0"/>
        <v>610</v>
      </c>
      <c r="I17" s="61" t="s">
        <v>965</v>
      </c>
      <c r="J17" s="6"/>
      <c r="K17" s="34"/>
      <c r="L17" s="33"/>
      <c r="M17" s="34"/>
      <c r="N17" s="7">
        <v>12000</v>
      </c>
      <c r="O17" s="33">
        <v>4498.97</v>
      </c>
      <c r="P17" s="109"/>
      <c r="Q17" s="35">
        <v>12000</v>
      </c>
      <c r="R17" s="36"/>
      <c r="S17" s="35"/>
      <c r="T17" s="149">
        <f t="shared" si="1"/>
        <v>12000</v>
      </c>
      <c r="U17" s="150">
        <f t="shared" si="2"/>
        <v>0</v>
      </c>
      <c r="V17" s="35"/>
      <c r="W17" s="35"/>
    </row>
    <row r="18" spans="1:23" ht="15.95" customHeight="1" x14ac:dyDescent="0.25">
      <c r="A18" s="27">
        <v>1</v>
      </c>
      <c r="B18" s="28">
        <v>610</v>
      </c>
      <c r="C18" s="28">
        <v>5585</v>
      </c>
      <c r="D18" s="467">
        <v>11008</v>
      </c>
      <c r="E18" s="30"/>
      <c r="F18" s="6" t="s">
        <v>77</v>
      </c>
      <c r="G18" s="31">
        <f t="shared" si="0"/>
        <v>610</v>
      </c>
      <c r="I18" s="61" t="s">
        <v>967</v>
      </c>
      <c r="J18" s="6"/>
      <c r="K18" s="34"/>
      <c r="L18" s="33"/>
      <c r="M18" s="34"/>
      <c r="N18" s="7">
        <v>2160</v>
      </c>
      <c r="O18" s="33">
        <v>2070.5500000000002</v>
      </c>
      <c r="P18" s="109"/>
      <c r="Q18" s="35">
        <v>2160</v>
      </c>
      <c r="R18" s="36"/>
      <c r="S18" s="35"/>
      <c r="T18" s="149">
        <f t="shared" si="1"/>
        <v>2160</v>
      </c>
      <c r="U18" s="150">
        <f t="shared" si="2"/>
        <v>0</v>
      </c>
      <c r="V18" s="35"/>
      <c r="W18" s="35"/>
    </row>
    <row r="19" spans="1:23" ht="15.95" customHeight="1" x14ac:dyDescent="0.25">
      <c r="A19" s="27">
        <v>1</v>
      </c>
      <c r="B19" s="28">
        <v>610</v>
      </c>
      <c r="C19" s="28">
        <v>5585</v>
      </c>
      <c r="D19" s="467">
        <v>11009</v>
      </c>
      <c r="E19" s="30"/>
      <c r="F19" s="6" t="s">
        <v>77</v>
      </c>
      <c r="G19" s="31">
        <f t="shared" si="0"/>
        <v>610</v>
      </c>
      <c r="I19" s="61" t="s">
        <v>969</v>
      </c>
      <c r="J19" s="6"/>
      <c r="K19" s="34"/>
      <c r="L19" s="33"/>
      <c r="M19" s="34"/>
      <c r="N19" s="7">
        <v>3400</v>
      </c>
      <c r="O19" s="33">
        <v>1102.26</v>
      </c>
      <c r="P19" s="109"/>
      <c r="Q19" s="35">
        <v>3400</v>
      </c>
      <c r="R19" s="36"/>
      <c r="S19" s="35"/>
      <c r="T19" s="149">
        <f t="shared" si="1"/>
        <v>3400</v>
      </c>
      <c r="U19" s="150">
        <f t="shared" si="2"/>
        <v>0</v>
      </c>
      <c r="V19" s="35"/>
      <c r="W19" s="35"/>
    </row>
    <row r="20" spans="1:23" ht="15.95" customHeight="1" x14ac:dyDescent="0.25">
      <c r="A20" s="27">
        <v>1</v>
      </c>
      <c r="B20" s="28">
        <v>610</v>
      </c>
      <c r="C20" s="28">
        <v>5585</v>
      </c>
      <c r="D20" s="467">
        <v>11010</v>
      </c>
      <c r="E20" s="30"/>
      <c r="F20" s="6" t="s">
        <v>77</v>
      </c>
      <c r="G20" s="31">
        <f t="shared" si="0"/>
        <v>610</v>
      </c>
      <c r="I20" s="61" t="s">
        <v>971</v>
      </c>
      <c r="J20" s="6"/>
      <c r="K20" s="34"/>
      <c r="L20" s="33"/>
      <c r="M20" s="34"/>
      <c r="N20" s="7">
        <v>7500</v>
      </c>
      <c r="O20" s="33">
        <v>1846.59</v>
      </c>
      <c r="P20" s="109"/>
      <c r="Q20" s="35">
        <v>7500</v>
      </c>
      <c r="R20" s="36"/>
      <c r="S20" s="35"/>
      <c r="T20" s="149">
        <f t="shared" si="1"/>
        <v>7500</v>
      </c>
      <c r="U20" s="150">
        <f t="shared" si="2"/>
        <v>0</v>
      </c>
      <c r="V20" s="35"/>
      <c r="W20" s="35"/>
    </row>
    <row r="21" spans="1:23" ht="15.95" customHeight="1" x14ac:dyDescent="0.25">
      <c r="A21" s="27">
        <v>1</v>
      </c>
      <c r="B21" s="28">
        <v>610</v>
      </c>
      <c r="C21" s="28">
        <v>5585</v>
      </c>
      <c r="D21" s="467">
        <v>11011</v>
      </c>
      <c r="E21" s="30"/>
      <c r="F21" s="6" t="s">
        <v>77</v>
      </c>
      <c r="G21" s="31">
        <f t="shared" si="0"/>
        <v>610</v>
      </c>
      <c r="I21" s="61" t="s">
        <v>973</v>
      </c>
      <c r="J21" s="6"/>
      <c r="K21" s="34"/>
      <c r="L21" s="33"/>
      <c r="M21" s="34"/>
      <c r="N21" s="7">
        <v>3000</v>
      </c>
      <c r="O21" s="33">
        <v>533.46</v>
      </c>
      <c r="P21" s="109"/>
      <c r="Q21" s="35">
        <v>3000</v>
      </c>
      <c r="R21" s="36"/>
      <c r="S21" s="35">
        <v>1000</v>
      </c>
      <c r="T21" s="149">
        <f t="shared" si="1"/>
        <v>4000</v>
      </c>
      <c r="U21" s="150">
        <f t="shared" si="2"/>
        <v>0.33333333333333331</v>
      </c>
      <c r="V21" s="35"/>
      <c r="W21" s="35"/>
    </row>
    <row r="22" spans="1:23" ht="15.95" customHeight="1" x14ac:dyDescent="0.25">
      <c r="A22" s="27">
        <v>1</v>
      </c>
      <c r="B22" s="28">
        <v>610</v>
      </c>
      <c r="C22" s="28">
        <v>5710</v>
      </c>
      <c r="D22" s="467">
        <v>0</v>
      </c>
      <c r="E22" s="30"/>
      <c r="F22" s="6" t="s">
        <v>77</v>
      </c>
      <c r="G22" s="31">
        <f t="shared" si="0"/>
        <v>610</v>
      </c>
      <c r="I22" s="61" t="s">
        <v>978</v>
      </c>
      <c r="J22" s="6"/>
      <c r="K22" s="34"/>
      <c r="L22" s="33"/>
      <c r="M22" s="34"/>
      <c r="N22" s="7">
        <v>350</v>
      </c>
      <c r="O22" s="33">
        <v>70.2</v>
      </c>
      <c r="P22" s="109"/>
      <c r="Q22" s="35">
        <v>350</v>
      </c>
      <c r="R22" s="36"/>
      <c r="S22" s="35"/>
      <c r="T22" s="149">
        <f t="shared" si="1"/>
        <v>350</v>
      </c>
      <c r="U22" s="150">
        <f t="shared" si="2"/>
        <v>0</v>
      </c>
      <c r="V22" s="35"/>
      <c r="W22" s="35"/>
    </row>
    <row r="23" spans="1:23" ht="15.95" customHeight="1" x14ac:dyDescent="0.25">
      <c r="A23" s="27">
        <v>1</v>
      </c>
      <c r="B23" s="28">
        <v>610</v>
      </c>
      <c r="C23" s="28">
        <v>5730</v>
      </c>
      <c r="D23" s="467">
        <v>0</v>
      </c>
      <c r="E23" s="30"/>
      <c r="F23" s="6" t="s">
        <v>77</v>
      </c>
      <c r="G23" s="31">
        <f t="shared" si="0"/>
        <v>610</v>
      </c>
      <c r="I23" s="61" t="s">
        <v>886</v>
      </c>
      <c r="J23" s="6"/>
      <c r="K23" s="34"/>
      <c r="L23" s="33"/>
      <c r="M23" s="34"/>
      <c r="N23" s="7">
        <v>0</v>
      </c>
      <c r="O23" s="33">
        <v>0</v>
      </c>
      <c r="P23" s="109"/>
      <c r="Q23" s="35">
        <v>0</v>
      </c>
      <c r="R23" s="36"/>
      <c r="S23" s="35"/>
      <c r="T23" s="149">
        <f t="shared" si="1"/>
        <v>0</v>
      </c>
      <c r="U23" s="150" t="str">
        <f t="shared" si="2"/>
        <v/>
      </c>
      <c r="V23" s="35"/>
      <c r="W23" s="35">
        <f t="shared" ref="W23" si="3">T23</f>
        <v>0</v>
      </c>
    </row>
    <row r="24" spans="1:23" s="39" customFormat="1" ht="15.95" customHeight="1" thickBot="1" x14ac:dyDescent="0.3">
      <c r="A24" s="38"/>
      <c r="B24" s="38"/>
      <c r="C24" s="38"/>
      <c r="D24" s="38"/>
      <c r="G24" s="38"/>
      <c r="I24" s="40" t="str">
        <f>H1</f>
        <v>LIBRARY</v>
      </c>
      <c r="K24" s="43"/>
      <c r="L24" s="42">
        <f>SUM(L8:L23)</f>
        <v>186562.90000000002</v>
      </c>
      <c r="M24" s="43"/>
      <c r="N24" s="42">
        <f t="shared" ref="N24:O24" si="4">SUM(N8:N23)</f>
        <v>186830</v>
      </c>
      <c r="O24" s="42">
        <f t="shared" si="4"/>
        <v>63617.45</v>
      </c>
      <c r="P24" s="43"/>
      <c r="Q24" s="42">
        <f>SUM(Q8:Q23)</f>
        <v>186830</v>
      </c>
      <c r="R24" s="10"/>
      <c r="S24" s="42">
        <f t="shared" ref="S24:T24" si="5">SUM(S8:S23)</f>
        <v>4982.3999999999996</v>
      </c>
      <c r="T24" s="42">
        <f t="shared" si="5"/>
        <v>191812.40000000002</v>
      </c>
      <c r="U24" s="44"/>
      <c r="V24" s="42">
        <f t="shared" ref="V24:W24" si="6">SUM(V8:V23)</f>
        <v>0</v>
      </c>
      <c r="W24" s="42">
        <f t="shared" si="6"/>
        <v>0</v>
      </c>
    </row>
    <row r="25" spans="1:23" ht="20.100000000000001" customHeight="1" x14ac:dyDescent="0.25">
      <c r="A25" s="680"/>
      <c r="B25" s="680"/>
      <c r="C25" s="680"/>
      <c r="D25" s="680"/>
      <c r="E25" s="680"/>
      <c r="F25" s="680"/>
      <c r="G25" s="680"/>
      <c r="H25" s="680"/>
      <c r="I25" s="680"/>
      <c r="J25" s="680"/>
      <c r="K25" s="680"/>
      <c r="L25" s="680"/>
      <c r="M25" s="680"/>
      <c r="N25" s="680"/>
      <c r="O25" s="680"/>
      <c r="P25" s="680"/>
      <c r="Q25" s="680"/>
      <c r="R25" s="680"/>
      <c r="S25" s="680"/>
      <c r="T25" s="680"/>
      <c r="U25" s="680"/>
      <c r="V25" s="680"/>
      <c r="W25" s="680"/>
    </row>
    <row r="26" spans="1:23" ht="20.100000000000001" customHeight="1" x14ac:dyDescent="0.25">
      <c r="A26" s="680"/>
      <c r="B26" s="680"/>
      <c r="C26" s="680"/>
      <c r="D26" s="680"/>
      <c r="E26" s="680"/>
      <c r="F26" s="680"/>
      <c r="G26" s="680"/>
      <c r="H26" s="680"/>
      <c r="I26" s="680"/>
      <c r="J26" s="680"/>
      <c r="K26" s="680"/>
      <c r="L26" s="680"/>
      <c r="M26" s="680"/>
      <c r="N26" s="680"/>
      <c r="O26" s="680"/>
      <c r="P26" s="680"/>
      <c r="Q26" s="680"/>
      <c r="R26" s="680"/>
      <c r="S26" s="680"/>
      <c r="T26" s="680"/>
      <c r="U26" s="680"/>
      <c r="V26" s="680"/>
      <c r="W26" s="680"/>
    </row>
    <row r="27" spans="1:23" ht="15.95" customHeight="1" x14ac:dyDescent="0.25">
      <c r="A27" s="682" t="s">
        <v>18</v>
      </c>
      <c r="B27" s="682"/>
      <c r="C27" s="682"/>
      <c r="D27" s="682"/>
      <c r="E27" s="682"/>
      <c r="F27" s="682"/>
      <c r="G27" s="682"/>
      <c r="H27" s="682"/>
      <c r="I27" s="682"/>
      <c r="J27" s="682"/>
      <c r="K27" s="682"/>
      <c r="L27" s="682"/>
      <c r="M27" s="682"/>
      <c r="N27" s="682"/>
      <c r="O27" s="682"/>
      <c r="P27" s="682"/>
      <c r="Q27" s="682"/>
      <c r="R27" s="682"/>
      <c r="S27" s="682"/>
      <c r="T27" s="682"/>
      <c r="U27" s="682"/>
      <c r="V27" s="682"/>
      <c r="W27" s="682"/>
    </row>
    <row r="28" spans="1:23" ht="15.95" customHeight="1" x14ac:dyDescent="0.25">
      <c r="A28" s="682"/>
      <c r="B28" s="682"/>
      <c r="C28" s="682"/>
      <c r="D28" s="682"/>
      <c r="E28" s="682"/>
      <c r="F28" s="682"/>
      <c r="G28" s="682"/>
      <c r="H28" s="682"/>
      <c r="I28" s="682"/>
      <c r="J28" s="682"/>
      <c r="K28" s="682"/>
      <c r="L28" s="682"/>
      <c r="M28" s="682"/>
      <c r="N28" s="682"/>
      <c r="O28" s="682"/>
      <c r="P28" s="682"/>
      <c r="Q28" s="682"/>
      <c r="R28" s="682"/>
      <c r="S28" s="682"/>
      <c r="T28" s="682"/>
      <c r="U28" s="682"/>
      <c r="V28" s="682"/>
      <c r="W28" s="682"/>
    </row>
    <row r="29" spans="1:23" ht="15.95" customHeight="1" x14ac:dyDescent="0.25">
      <c r="A29" s="680"/>
      <c r="B29" s="680"/>
      <c r="C29" s="680"/>
      <c r="D29" s="680"/>
      <c r="E29" s="680"/>
      <c r="F29" s="680"/>
      <c r="G29" s="680"/>
      <c r="H29" s="680"/>
      <c r="I29" s="680"/>
      <c r="J29" s="680"/>
      <c r="K29" s="680"/>
      <c r="L29" s="680"/>
      <c r="M29" s="680"/>
      <c r="N29" s="680"/>
      <c r="O29" s="680"/>
      <c r="P29" s="680"/>
      <c r="Q29" s="680"/>
      <c r="R29" s="680"/>
      <c r="S29" s="680"/>
      <c r="T29" s="680"/>
      <c r="U29" s="680"/>
      <c r="V29" s="680"/>
      <c r="W29" s="680"/>
    </row>
    <row r="30" spans="1:23" ht="15.95" customHeight="1" x14ac:dyDescent="0.25">
      <c r="A30" s="683" t="s">
        <v>19</v>
      </c>
      <c r="B30" s="683"/>
      <c r="C30" s="683"/>
      <c r="D30" s="683"/>
      <c r="E30" s="683"/>
      <c r="F30" s="683"/>
      <c r="G30" s="683"/>
      <c r="H30" s="683"/>
      <c r="I30" s="683"/>
      <c r="J30" s="683"/>
      <c r="K30" s="683"/>
      <c r="L30" s="683"/>
      <c r="M30" s="683"/>
      <c r="N30" s="683"/>
      <c r="O30" s="683"/>
      <c r="P30" s="683"/>
      <c r="Q30" s="683"/>
      <c r="R30" s="683"/>
      <c r="S30" s="683"/>
      <c r="T30" s="683"/>
      <c r="U30" s="683"/>
      <c r="V30" s="683"/>
      <c r="W30" s="683"/>
    </row>
    <row r="31" spans="1:23" ht="15.95" customHeight="1" x14ac:dyDescent="0.25">
      <c r="A31" s="45"/>
      <c r="C31" s="684" t="s">
        <v>20</v>
      </c>
      <c r="D31" s="684"/>
      <c r="E31" s="684"/>
      <c r="F31" s="684"/>
      <c r="G31" s="684"/>
      <c r="H31" s="684"/>
      <c r="I31" s="684"/>
      <c r="J31" s="684"/>
      <c r="K31" s="684"/>
      <c r="L31" s="684"/>
      <c r="M31" s="684"/>
      <c r="N31" s="684"/>
      <c r="O31" s="684"/>
      <c r="P31" s="684"/>
      <c r="Q31" s="684"/>
      <c r="R31" s="684"/>
      <c r="S31" s="684"/>
      <c r="T31" s="684"/>
      <c r="U31" s="684"/>
      <c r="V31" s="684"/>
    </row>
    <row r="32" spans="1:23" ht="15.95" customHeight="1" x14ac:dyDescent="0.25">
      <c r="C32" s="685" t="s">
        <v>21</v>
      </c>
      <c r="D32" s="685"/>
      <c r="E32" s="685"/>
      <c r="F32" s="685"/>
      <c r="G32" s="685"/>
      <c r="H32" s="685"/>
      <c r="I32" s="685"/>
      <c r="J32" s="685"/>
      <c r="K32" s="685"/>
      <c r="L32" s="685"/>
      <c r="M32" s="685"/>
      <c r="N32" s="685"/>
      <c r="O32" s="685"/>
      <c r="P32" s="685"/>
      <c r="Q32" s="685"/>
      <c r="R32" s="685"/>
      <c r="S32" s="685"/>
      <c r="T32" s="685"/>
      <c r="U32" s="685"/>
      <c r="V32" s="685"/>
    </row>
    <row r="33" spans="1:29" ht="15.95" customHeight="1" x14ac:dyDescent="0.25">
      <c r="C33" s="685"/>
      <c r="D33" s="685"/>
      <c r="E33" s="685"/>
      <c r="F33" s="685"/>
      <c r="G33" s="685"/>
      <c r="H33" s="685"/>
      <c r="I33" s="685"/>
      <c r="J33" s="685"/>
      <c r="K33" s="685"/>
      <c r="L33" s="685"/>
      <c r="M33" s="685"/>
      <c r="N33" s="685"/>
      <c r="O33" s="685"/>
      <c r="P33" s="685"/>
      <c r="Q33" s="685"/>
      <c r="R33" s="685"/>
      <c r="S33" s="685"/>
      <c r="T33" s="685"/>
      <c r="U33" s="685"/>
      <c r="V33" s="685"/>
    </row>
    <row r="34" spans="1:29" ht="15.95" customHeight="1" x14ac:dyDescent="0.25">
      <c r="A34" s="680"/>
      <c r="B34" s="680"/>
      <c r="C34" s="680"/>
      <c r="D34" s="680"/>
      <c r="E34" s="680"/>
      <c r="F34" s="680"/>
      <c r="G34" s="680"/>
      <c r="H34" s="680"/>
      <c r="I34" s="680"/>
      <c r="J34" s="680"/>
      <c r="K34" s="680"/>
      <c r="L34" s="680"/>
      <c r="M34" s="680"/>
      <c r="N34" s="680"/>
      <c r="O34" s="680"/>
      <c r="P34" s="680"/>
      <c r="Q34" s="680"/>
      <c r="R34" s="680"/>
      <c r="S34" s="680"/>
      <c r="T34" s="680"/>
      <c r="U34" s="680"/>
      <c r="V34" s="680"/>
      <c r="W34" s="680"/>
    </row>
    <row r="35" spans="1:29" s="52" customFormat="1" ht="15.95" customHeight="1" x14ac:dyDescent="0.25">
      <c r="A35" s="47"/>
      <c r="B35" s="48"/>
      <c r="C35" s="49"/>
      <c r="D35" s="50"/>
      <c r="E35" s="51"/>
      <c r="G35" s="53"/>
      <c r="H35" s="54"/>
      <c r="I35" s="55"/>
      <c r="J35" s="686" t="s">
        <v>23</v>
      </c>
      <c r="K35" s="687"/>
      <c r="L35" s="687"/>
      <c r="M35" s="687"/>
      <c r="N35" s="687"/>
      <c r="O35" s="688"/>
      <c r="P35" s="56"/>
      <c r="Q35" s="57"/>
      <c r="R35" s="58"/>
      <c r="S35" s="689"/>
      <c r="T35" s="689"/>
      <c r="U35" s="689"/>
      <c r="V35" s="689"/>
      <c r="W35" s="690"/>
      <c r="X35" s="6"/>
    </row>
    <row r="36" spans="1:29" ht="15.95" customHeight="1" x14ac:dyDescent="0.25">
      <c r="A36" s="691"/>
      <c r="B36" s="691"/>
      <c r="C36" s="691"/>
      <c r="D36" s="691"/>
      <c r="E36" s="691"/>
      <c r="F36" s="691"/>
      <c r="G36" s="691"/>
      <c r="H36" s="691"/>
      <c r="I36" s="691"/>
      <c r="J36" s="691"/>
      <c r="K36" s="691"/>
      <c r="L36" s="691"/>
      <c r="M36" s="691"/>
      <c r="N36" s="691"/>
      <c r="O36" s="691"/>
      <c r="P36" s="691"/>
      <c r="Q36" s="691"/>
      <c r="R36" s="691"/>
      <c r="S36" s="691"/>
      <c r="T36" s="691"/>
      <c r="U36" s="691"/>
      <c r="V36" s="691"/>
      <c r="W36" s="691"/>
    </row>
    <row r="37" spans="1:29" s="20" customFormat="1" ht="15.95" customHeight="1" x14ac:dyDescent="0.25">
      <c r="B37" s="59"/>
      <c r="C37" s="25"/>
      <c r="D37" s="26"/>
      <c r="E37" s="14"/>
      <c r="I37" s="434" t="s">
        <v>696</v>
      </c>
      <c r="J37" s="60" t="s">
        <v>24</v>
      </c>
      <c r="M37" s="16"/>
      <c r="P37" s="16"/>
      <c r="Q37" s="557"/>
      <c r="R37" s="18"/>
      <c r="S37" s="10"/>
      <c r="T37" s="7"/>
      <c r="U37" s="10"/>
      <c r="V37" s="10"/>
      <c r="W37" s="9"/>
      <c r="X37" s="6"/>
    </row>
    <row r="38" spans="1:29" ht="15.95" customHeight="1" x14ac:dyDescent="0.25">
      <c r="A38" s="27"/>
      <c r="B38" s="28"/>
      <c r="C38" s="49"/>
      <c r="D38" s="29"/>
      <c r="E38" s="30"/>
      <c r="H38" s="32"/>
      <c r="I38" s="103" t="s">
        <v>862</v>
      </c>
      <c r="J38" s="675" t="s">
        <v>892</v>
      </c>
      <c r="K38" s="676"/>
      <c r="L38" s="676"/>
      <c r="M38" s="676"/>
      <c r="N38" s="676"/>
      <c r="O38" s="677"/>
      <c r="Q38" s="62">
        <v>47420.32</v>
      </c>
      <c r="R38" s="63"/>
      <c r="S38" s="678" t="s">
        <v>1113</v>
      </c>
      <c r="T38" s="678"/>
      <c r="U38" s="678"/>
      <c r="V38" s="678"/>
      <c r="W38" s="679"/>
    </row>
    <row r="39" spans="1:29" ht="15.95" customHeight="1" x14ac:dyDescent="0.25">
      <c r="A39" s="27"/>
      <c r="B39" s="28"/>
      <c r="C39" s="49"/>
      <c r="D39" s="29"/>
      <c r="E39" s="30"/>
      <c r="H39" s="32"/>
      <c r="I39" s="558" t="s">
        <v>863</v>
      </c>
      <c r="J39" s="675" t="s">
        <v>907</v>
      </c>
      <c r="K39" s="676"/>
      <c r="L39" s="676"/>
      <c r="M39" s="676"/>
      <c r="N39" s="676"/>
      <c r="O39" s="677"/>
      <c r="Q39" s="62">
        <v>77292.52</v>
      </c>
      <c r="R39" s="63"/>
      <c r="S39" s="678" t="s">
        <v>1114</v>
      </c>
      <c r="T39" s="678"/>
      <c r="U39" s="678"/>
      <c r="V39" s="678"/>
      <c r="W39" s="679"/>
    </row>
    <row r="40" spans="1:29" ht="15.95" customHeight="1" x14ac:dyDescent="0.25">
      <c r="A40" s="27"/>
      <c r="B40" s="28"/>
      <c r="C40" s="49"/>
      <c r="D40" s="29"/>
      <c r="E40" s="30"/>
      <c r="H40" s="32"/>
      <c r="I40" s="558" t="s">
        <v>864</v>
      </c>
      <c r="J40" s="675" t="s">
        <v>958</v>
      </c>
      <c r="K40" s="676"/>
      <c r="L40" s="676"/>
      <c r="M40" s="676"/>
      <c r="N40" s="676"/>
      <c r="O40" s="677"/>
      <c r="Q40" s="62">
        <v>0</v>
      </c>
      <c r="R40" s="63"/>
      <c r="S40" s="678" t="s">
        <v>1115</v>
      </c>
      <c r="T40" s="678"/>
      <c r="U40" s="678"/>
      <c r="V40" s="678"/>
      <c r="W40" s="679"/>
    </row>
    <row r="41" spans="1:29" ht="15.95" customHeight="1" x14ac:dyDescent="0.25">
      <c r="A41" s="27"/>
      <c r="B41" s="28"/>
      <c r="C41" s="49"/>
      <c r="D41" s="29"/>
      <c r="E41" s="30"/>
      <c r="J41" s="675"/>
      <c r="K41" s="676"/>
      <c r="L41" s="676"/>
      <c r="M41" s="676"/>
      <c r="N41" s="676"/>
      <c r="O41" s="677"/>
      <c r="Q41" s="62"/>
      <c r="R41" s="63"/>
      <c r="S41" s="678" t="s">
        <v>1116</v>
      </c>
      <c r="T41" s="678"/>
      <c r="U41" s="678"/>
      <c r="V41" s="678"/>
      <c r="W41" s="679"/>
    </row>
    <row r="42" spans="1:29" ht="15.95" customHeight="1" thickBot="1" x14ac:dyDescent="0.3">
      <c r="E42" s="30"/>
      <c r="J42" s="6"/>
      <c r="K42" s="6"/>
      <c r="L42" s="6"/>
      <c r="N42" s="6"/>
      <c r="O42" s="66" t="s">
        <v>25</v>
      </c>
      <c r="Q42" s="42">
        <f>SUM(Q38:Q41)</f>
        <v>124712.84</v>
      </c>
      <c r="R42" s="7" t="s">
        <v>26</v>
      </c>
    </row>
    <row r="43" spans="1:29" ht="15.95" customHeight="1" x14ac:dyDescent="0.25">
      <c r="E43" s="30"/>
    </row>
    <row r="44" spans="1:29" ht="15.95" customHeight="1" x14ac:dyDescent="0.25">
      <c r="B44" s="59"/>
      <c r="E44" s="30"/>
      <c r="I44" s="434" t="s">
        <v>696</v>
      </c>
      <c r="J44" s="60" t="s">
        <v>27</v>
      </c>
    </row>
    <row r="45" spans="1:29" ht="15.95" customHeight="1" x14ac:dyDescent="0.25">
      <c r="A45" s="27"/>
      <c r="B45" s="28"/>
      <c r="C45" s="49"/>
      <c r="D45" s="29"/>
      <c r="E45" s="30"/>
      <c r="I45" s="570" t="s">
        <v>866</v>
      </c>
      <c r="J45" s="675" t="s">
        <v>922</v>
      </c>
      <c r="K45" s="694"/>
      <c r="L45" s="694"/>
      <c r="M45" s="694"/>
      <c r="N45" s="694"/>
      <c r="O45" s="677"/>
      <c r="Q45" s="449">
        <v>7000</v>
      </c>
      <c r="R45" s="63"/>
      <c r="S45" s="695" t="s">
        <v>505</v>
      </c>
      <c r="T45" s="695"/>
      <c r="U45" s="695"/>
      <c r="V45" s="695"/>
      <c r="W45" s="679"/>
      <c r="X45" s="675" t="s">
        <v>63</v>
      </c>
      <c r="Y45" s="694"/>
      <c r="Z45" s="694"/>
      <c r="AA45" s="694"/>
      <c r="AB45" s="694"/>
      <c r="AC45" s="677"/>
    </row>
    <row r="46" spans="1:29" ht="15.95" customHeight="1" x14ac:dyDescent="0.25">
      <c r="A46" s="27"/>
      <c r="B46" s="28"/>
      <c r="C46" s="49"/>
      <c r="D46" s="29"/>
      <c r="E46" s="30"/>
      <c r="I46" s="570" t="s">
        <v>867</v>
      </c>
      <c r="J46" s="675" t="s">
        <v>923</v>
      </c>
      <c r="K46" s="694"/>
      <c r="L46" s="694"/>
      <c r="M46" s="694"/>
      <c r="N46" s="694"/>
      <c r="O46" s="677"/>
      <c r="Q46" s="449">
        <v>9200</v>
      </c>
      <c r="R46" s="63"/>
      <c r="S46" s="695" t="s">
        <v>505</v>
      </c>
      <c r="T46" s="695"/>
      <c r="U46" s="695"/>
      <c r="V46" s="695"/>
      <c r="W46" s="679"/>
      <c r="X46" s="675" t="s">
        <v>498</v>
      </c>
      <c r="Y46" s="694"/>
      <c r="Z46" s="694"/>
      <c r="AA46" s="694"/>
      <c r="AB46" s="694"/>
      <c r="AC46" s="677"/>
    </row>
    <row r="47" spans="1:29" ht="15.95" customHeight="1" x14ac:dyDescent="0.25">
      <c r="A47" s="27"/>
      <c r="B47" s="28"/>
      <c r="C47" s="49"/>
      <c r="D47" s="29"/>
      <c r="E47" s="30"/>
      <c r="I47" s="570"/>
      <c r="J47" s="675"/>
      <c r="K47" s="694"/>
      <c r="L47" s="694"/>
      <c r="M47" s="694"/>
      <c r="N47" s="694"/>
      <c r="O47" s="677"/>
      <c r="Q47" s="449"/>
      <c r="R47" s="63"/>
      <c r="S47" s="695"/>
      <c r="T47" s="695"/>
      <c r="U47" s="695"/>
      <c r="V47" s="695"/>
      <c r="W47" s="679"/>
      <c r="X47" s="675"/>
      <c r="Y47" s="694"/>
      <c r="Z47" s="694"/>
      <c r="AA47" s="694"/>
      <c r="AB47" s="694"/>
      <c r="AC47" s="677"/>
    </row>
    <row r="48" spans="1:29" ht="15.95" customHeight="1" x14ac:dyDescent="0.25">
      <c r="A48" s="27"/>
      <c r="B48" s="28"/>
      <c r="D48" s="49"/>
      <c r="E48" s="30"/>
      <c r="H48" s="32"/>
      <c r="I48" s="570" t="s">
        <v>974</v>
      </c>
      <c r="J48" s="675" t="s">
        <v>890</v>
      </c>
      <c r="K48" s="694"/>
      <c r="L48" s="694"/>
      <c r="M48" s="694"/>
      <c r="N48" s="694"/>
      <c r="O48" s="677"/>
      <c r="Q48" s="449">
        <v>500</v>
      </c>
      <c r="R48" s="63"/>
      <c r="S48" s="695" t="s">
        <v>505</v>
      </c>
      <c r="T48" s="695"/>
      <c r="U48" s="695"/>
      <c r="V48" s="695"/>
      <c r="W48" s="679"/>
      <c r="X48" s="675" t="s">
        <v>412</v>
      </c>
      <c r="Y48" s="694"/>
      <c r="Z48" s="694"/>
      <c r="AA48" s="694"/>
      <c r="AB48" s="694"/>
      <c r="AC48" s="677"/>
    </row>
    <row r="49" spans="1:29" ht="15.95" customHeight="1" x14ac:dyDescent="0.25">
      <c r="A49" s="27"/>
      <c r="B49" s="28"/>
      <c r="C49" s="49"/>
      <c r="D49" s="29"/>
      <c r="E49" s="30"/>
      <c r="I49" s="570" t="s">
        <v>868</v>
      </c>
      <c r="J49" s="675" t="s">
        <v>897</v>
      </c>
      <c r="K49" s="694"/>
      <c r="L49" s="694"/>
      <c r="M49" s="694"/>
      <c r="N49" s="694"/>
      <c r="O49" s="677"/>
      <c r="Q49" s="449">
        <v>1000</v>
      </c>
      <c r="R49" s="63"/>
      <c r="S49" s="695" t="s">
        <v>505</v>
      </c>
      <c r="T49" s="695"/>
      <c r="U49" s="695"/>
      <c r="V49" s="695"/>
      <c r="W49" s="679"/>
      <c r="X49" s="675" t="s">
        <v>208</v>
      </c>
      <c r="Y49" s="694"/>
      <c r="Z49" s="694"/>
      <c r="AA49" s="694"/>
      <c r="AB49" s="694"/>
      <c r="AC49" s="677"/>
    </row>
    <row r="50" spans="1:29" ht="15.95" customHeight="1" x14ac:dyDescent="0.25">
      <c r="A50" s="27"/>
      <c r="B50" s="28"/>
      <c r="C50" s="49"/>
      <c r="D50" s="29"/>
      <c r="E50" s="30"/>
      <c r="I50" s="570" t="s">
        <v>865</v>
      </c>
      <c r="J50" s="675" t="s">
        <v>891</v>
      </c>
      <c r="K50" s="694"/>
      <c r="L50" s="694"/>
      <c r="M50" s="694"/>
      <c r="N50" s="694"/>
      <c r="O50" s="677"/>
      <c r="Q50" s="449">
        <v>18490</v>
      </c>
      <c r="R50" s="63"/>
      <c r="S50" s="695" t="s">
        <v>1117</v>
      </c>
      <c r="T50" s="695"/>
      <c r="U50" s="695"/>
      <c r="V50" s="695"/>
      <c r="W50" s="679"/>
      <c r="X50" s="675" t="s">
        <v>1037</v>
      </c>
      <c r="Y50" s="694"/>
      <c r="Z50" s="694"/>
      <c r="AA50" s="694"/>
      <c r="AB50" s="694"/>
      <c r="AC50" s="677"/>
    </row>
    <row r="51" spans="1:29" ht="15.95" customHeight="1" x14ac:dyDescent="0.25">
      <c r="A51" s="27"/>
      <c r="B51" s="28"/>
      <c r="C51" s="49"/>
      <c r="D51" s="29"/>
      <c r="E51" s="30"/>
      <c r="H51" s="32"/>
      <c r="I51" s="570" t="s">
        <v>975</v>
      </c>
      <c r="J51" s="675" t="s">
        <v>976</v>
      </c>
      <c r="K51" s="694"/>
      <c r="L51" s="694"/>
      <c r="M51" s="694"/>
      <c r="N51" s="694"/>
      <c r="O51" s="677"/>
      <c r="Q51" s="449">
        <v>1000</v>
      </c>
      <c r="R51" s="63"/>
      <c r="S51" s="695" t="s">
        <v>505</v>
      </c>
      <c r="T51" s="695"/>
      <c r="U51" s="695"/>
      <c r="V51" s="695"/>
      <c r="W51" s="679"/>
      <c r="X51" s="675" t="s">
        <v>506</v>
      </c>
      <c r="Y51" s="694"/>
      <c r="Z51" s="694"/>
      <c r="AA51" s="694"/>
      <c r="AB51" s="694"/>
      <c r="AC51" s="677"/>
    </row>
    <row r="52" spans="1:29" ht="15.95" customHeight="1" x14ac:dyDescent="0.25">
      <c r="A52" s="27"/>
      <c r="B52" s="28"/>
      <c r="C52" s="49"/>
      <c r="D52" s="29"/>
      <c r="E52" s="30"/>
      <c r="H52" s="32"/>
      <c r="I52" s="570" t="s">
        <v>962</v>
      </c>
      <c r="J52" s="675" t="s">
        <v>963</v>
      </c>
      <c r="K52" s="694"/>
      <c r="L52" s="694"/>
      <c r="M52" s="694"/>
      <c r="N52" s="694"/>
      <c r="O52" s="677"/>
      <c r="Q52" s="449">
        <v>500</v>
      </c>
      <c r="R52" s="63"/>
      <c r="S52" s="695" t="s">
        <v>505</v>
      </c>
      <c r="T52" s="695"/>
      <c r="U52" s="695"/>
      <c r="V52" s="695"/>
      <c r="W52" s="679"/>
      <c r="X52" s="675" t="s">
        <v>499</v>
      </c>
      <c r="Y52" s="694"/>
      <c r="Z52" s="694"/>
      <c r="AA52" s="694"/>
      <c r="AB52" s="694"/>
      <c r="AC52" s="677"/>
    </row>
    <row r="53" spans="1:29" ht="15.95" customHeight="1" x14ac:dyDescent="0.25">
      <c r="A53" s="27"/>
      <c r="B53" s="28"/>
      <c r="C53" s="49"/>
      <c r="D53" s="29"/>
      <c r="E53" s="30"/>
      <c r="I53" s="570" t="s">
        <v>964</v>
      </c>
      <c r="J53" s="675" t="s">
        <v>965</v>
      </c>
      <c r="K53" s="694"/>
      <c r="L53" s="694"/>
      <c r="M53" s="694"/>
      <c r="N53" s="694"/>
      <c r="O53" s="677"/>
      <c r="Q53" s="449">
        <v>12000</v>
      </c>
      <c r="R53" s="63"/>
      <c r="S53" s="695" t="s">
        <v>505</v>
      </c>
      <c r="T53" s="695"/>
      <c r="U53" s="695"/>
      <c r="V53" s="695"/>
      <c r="W53" s="679"/>
      <c r="X53" s="675" t="s">
        <v>500</v>
      </c>
      <c r="Y53" s="694"/>
      <c r="Z53" s="694"/>
      <c r="AA53" s="694"/>
      <c r="AB53" s="694"/>
      <c r="AC53" s="677"/>
    </row>
    <row r="54" spans="1:29" ht="15.95" customHeight="1" x14ac:dyDescent="0.25">
      <c r="A54" s="27"/>
      <c r="B54" s="28"/>
      <c r="C54" s="49"/>
      <c r="D54" s="29"/>
      <c r="E54" s="30"/>
      <c r="I54" s="570" t="s">
        <v>966</v>
      </c>
      <c r="J54" s="675" t="s">
        <v>967</v>
      </c>
      <c r="K54" s="694"/>
      <c r="L54" s="694"/>
      <c r="M54" s="694"/>
      <c r="N54" s="694"/>
      <c r="O54" s="677"/>
      <c r="Q54" s="449">
        <v>2160</v>
      </c>
      <c r="R54" s="63"/>
      <c r="S54" s="695" t="s">
        <v>505</v>
      </c>
      <c r="T54" s="695"/>
      <c r="U54" s="695"/>
      <c r="V54" s="695"/>
      <c r="W54" s="679"/>
      <c r="X54" s="675" t="s">
        <v>501</v>
      </c>
      <c r="Y54" s="694"/>
      <c r="Z54" s="694"/>
      <c r="AA54" s="694"/>
      <c r="AB54" s="694"/>
      <c r="AC54" s="677"/>
    </row>
    <row r="55" spans="1:29" ht="15.95" customHeight="1" x14ac:dyDescent="0.25">
      <c r="A55" s="27"/>
      <c r="B55" s="28"/>
      <c r="C55" s="49"/>
      <c r="D55" s="29"/>
      <c r="E55" s="30"/>
      <c r="H55" s="32"/>
      <c r="I55" s="570" t="s">
        <v>968</v>
      </c>
      <c r="J55" s="675" t="s">
        <v>969</v>
      </c>
      <c r="K55" s="694"/>
      <c r="L55" s="694"/>
      <c r="M55" s="694"/>
      <c r="N55" s="694"/>
      <c r="O55" s="677"/>
      <c r="Q55" s="449">
        <v>3400</v>
      </c>
      <c r="R55" s="63"/>
      <c r="S55" s="695" t="s">
        <v>505</v>
      </c>
      <c r="T55" s="695"/>
      <c r="U55" s="695"/>
      <c r="V55" s="695"/>
      <c r="W55" s="679"/>
      <c r="X55" s="675" t="s">
        <v>502</v>
      </c>
      <c r="Y55" s="694"/>
      <c r="Z55" s="694"/>
      <c r="AA55" s="694"/>
      <c r="AB55" s="694"/>
      <c r="AC55" s="677"/>
    </row>
    <row r="56" spans="1:29" ht="15.95" customHeight="1" x14ac:dyDescent="0.25">
      <c r="A56" s="27"/>
      <c r="B56" s="28"/>
      <c r="D56" s="49"/>
      <c r="E56" s="30"/>
      <c r="H56" s="32"/>
      <c r="I56" s="570" t="s">
        <v>970</v>
      </c>
      <c r="J56" s="675" t="s">
        <v>971</v>
      </c>
      <c r="K56" s="694"/>
      <c r="L56" s="694"/>
      <c r="M56" s="694"/>
      <c r="N56" s="694"/>
      <c r="O56" s="677"/>
      <c r="Q56" s="449">
        <v>7500</v>
      </c>
      <c r="R56" s="63"/>
      <c r="S56" s="695" t="s">
        <v>505</v>
      </c>
      <c r="T56" s="695"/>
      <c r="U56" s="695"/>
      <c r="V56" s="695"/>
      <c r="W56" s="679"/>
      <c r="X56" s="675" t="s">
        <v>503</v>
      </c>
      <c r="Y56" s="694"/>
      <c r="Z56" s="694"/>
      <c r="AA56" s="694"/>
      <c r="AB56" s="694"/>
      <c r="AC56" s="677"/>
    </row>
    <row r="57" spans="1:29" ht="15.95" customHeight="1" x14ac:dyDescent="0.25">
      <c r="A57" s="27"/>
      <c r="B57" s="28"/>
      <c r="D57" s="49"/>
      <c r="E57" s="30"/>
      <c r="H57" s="32"/>
      <c r="I57" s="570" t="s">
        <v>972</v>
      </c>
      <c r="J57" s="675" t="s">
        <v>973</v>
      </c>
      <c r="K57" s="694"/>
      <c r="L57" s="694"/>
      <c r="M57" s="694"/>
      <c r="N57" s="694"/>
      <c r="O57" s="677"/>
      <c r="Q57" s="449">
        <v>4000</v>
      </c>
      <c r="R57" s="63"/>
      <c r="S57" s="695" t="s">
        <v>1118</v>
      </c>
      <c r="T57" s="695"/>
      <c r="U57" s="695"/>
      <c r="V57" s="695"/>
      <c r="W57" s="679"/>
      <c r="X57" s="675" t="s">
        <v>504</v>
      </c>
      <c r="Y57" s="694"/>
      <c r="Z57" s="694"/>
      <c r="AA57" s="694"/>
      <c r="AB57" s="694"/>
      <c r="AC57" s="677"/>
    </row>
    <row r="58" spans="1:29" ht="15.95" customHeight="1" x14ac:dyDescent="0.25">
      <c r="A58" s="27"/>
      <c r="B58" s="28"/>
      <c r="D58" s="49"/>
      <c r="E58" s="30"/>
      <c r="H58" s="32"/>
      <c r="I58" s="570" t="s">
        <v>977</v>
      </c>
      <c r="J58" s="675" t="s">
        <v>978</v>
      </c>
      <c r="K58" s="694"/>
      <c r="L58" s="694"/>
      <c r="M58" s="694"/>
      <c r="N58" s="694"/>
      <c r="O58" s="677"/>
      <c r="Q58" s="449">
        <v>0</v>
      </c>
      <c r="R58" s="63"/>
      <c r="S58" s="695" t="s">
        <v>505</v>
      </c>
      <c r="T58" s="695"/>
      <c r="U58" s="695"/>
      <c r="V58" s="695"/>
      <c r="W58" s="679"/>
      <c r="X58" s="675" t="s">
        <v>209</v>
      </c>
      <c r="Y58" s="694"/>
      <c r="Z58" s="694"/>
      <c r="AA58" s="694"/>
      <c r="AB58" s="694"/>
      <c r="AC58" s="677"/>
    </row>
    <row r="59" spans="1:29" ht="15.95" customHeight="1" thickBot="1" x14ac:dyDescent="0.3">
      <c r="E59" s="30"/>
      <c r="J59" s="6"/>
      <c r="K59" s="6"/>
      <c r="L59" s="6"/>
      <c r="N59" s="6"/>
      <c r="O59" s="66" t="s">
        <v>28</v>
      </c>
      <c r="Q59" s="42">
        <f>SUM(Q45:Q58)</f>
        <v>66750</v>
      </c>
      <c r="R59" s="7" t="s">
        <v>29</v>
      </c>
    </row>
    <row r="60" spans="1:29" ht="30" customHeight="1" x14ac:dyDescent="0.25">
      <c r="A60" s="680"/>
      <c r="B60" s="680"/>
      <c r="C60" s="680"/>
      <c r="D60" s="680"/>
      <c r="E60" s="680"/>
      <c r="F60" s="680"/>
      <c r="G60" s="680"/>
      <c r="H60" s="680"/>
      <c r="I60" s="680"/>
      <c r="J60" s="680"/>
      <c r="K60" s="680"/>
      <c r="L60" s="680"/>
      <c r="M60" s="680"/>
      <c r="N60" s="680"/>
      <c r="O60" s="680"/>
      <c r="P60" s="680"/>
      <c r="Q60" s="680"/>
      <c r="R60" s="680"/>
      <c r="S60" s="680"/>
      <c r="T60" s="680"/>
      <c r="U60" s="680"/>
      <c r="V60" s="680"/>
      <c r="W60" s="680"/>
    </row>
    <row r="61" spans="1:29" ht="15.95" customHeight="1" thickBot="1" x14ac:dyDescent="0.3">
      <c r="J61" s="6"/>
      <c r="K61" s="674" t="s">
        <v>345</v>
      </c>
      <c r="L61" s="674"/>
      <c r="M61" s="674"/>
      <c r="N61" s="674"/>
      <c r="O61" s="674"/>
      <c r="P61" s="674"/>
      <c r="Q61" s="674"/>
      <c r="R61" s="674"/>
      <c r="S61" s="674"/>
      <c r="T61" s="674"/>
      <c r="U61" s="6"/>
      <c r="V61" s="6"/>
      <c r="W61" s="6"/>
    </row>
    <row r="62" spans="1:29" ht="15.95" customHeight="1" x14ac:dyDescent="0.25">
      <c r="J62" s="6"/>
      <c r="K62" s="6"/>
      <c r="L62" s="6"/>
      <c r="N62" s="6"/>
      <c r="O62" s="6"/>
    </row>
    <row r="63" spans="1:29" ht="15.95" customHeight="1" x14ac:dyDescent="0.25">
      <c r="J63" s="6"/>
      <c r="K63" s="6"/>
      <c r="L63" s="6"/>
      <c r="N63" s="6"/>
      <c r="O63" s="6"/>
    </row>
    <row r="64" spans="1:29" ht="17.100000000000001"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sheetData>
  <mergeCells count="72">
    <mergeCell ref="X56:AC56"/>
    <mergeCell ref="X57:AC57"/>
    <mergeCell ref="X48:AC48"/>
    <mergeCell ref="X58:AC58"/>
    <mergeCell ref="X51:AC51"/>
    <mergeCell ref="X52:AC52"/>
    <mergeCell ref="X53:AC53"/>
    <mergeCell ref="X54:AC54"/>
    <mergeCell ref="X55:AC55"/>
    <mergeCell ref="X50:AC50"/>
    <mergeCell ref="X45:AC45"/>
    <mergeCell ref="X46:AC46"/>
    <mergeCell ref="X47:AC47"/>
    <mergeCell ref="X49:AC49"/>
    <mergeCell ref="K61:T61"/>
    <mergeCell ref="J52:O52"/>
    <mergeCell ref="S52:W52"/>
    <mergeCell ref="J53:O53"/>
    <mergeCell ref="S53:W53"/>
    <mergeCell ref="J54:O54"/>
    <mergeCell ref="S54:W54"/>
    <mergeCell ref="J55:O55"/>
    <mergeCell ref="S55:W55"/>
    <mergeCell ref="J56:O56"/>
    <mergeCell ref="S56:W56"/>
    <mergeCell ref="A60:W60"/>
    <mergeCell ref="J57:O57"/>
    <mergeCell ref="S57:W57"/>
    <mergeCell ref="J58:O58"/>
    <mergeCell ref="S58:W58"/>
    <mergeCell ref="J47:O47"/>
    <mergeCell ref="S47:W47"/>
    <mergeCell ref="J49:O49"/>
    <mergeCell ref="S49:W49"/>
    <mergeCell ref="J51:O51"/>
    <mergeCell ref="S51:W51"/>
    <mergeCell ref="J48:O48"/>
    <mergeCell ref="S48:W48"/>
    <mergeCell ref="J50:O50"/>
    <mergeCell ref="S50:W50"/>
    <mergeCell ref="J45:O45"/>
    <mergeCell ref="S45:W45"/>
    <mergeCell ref="J46:O46"/>
    <mergeCell ref="S46:W46"/>
    <mergeCell ref="J39:O39"/>
    <mergeCell ref="S39:W39"/>
    <mergeCell ref="J40:O40"/>
    <mergeCell ref="S40:W40"/>
    <mergeCell ref="J41:O41"/>
    <mergeCell ref="S41:W41"/>
    <mergeCell ref="U5:U6"/>
    <mergeCell ref="V3:W3"/>
    <mergeCell ref="J38:O38"/>
    <mergeCell ref="S38:W38"/>
    <mergeCell ref="A25:W25"/>
    <mergeCell ref="A26:W26"/>
    <mergeCell ref="A27:W28"/>
    <mergeCell ref="A29:W29"/>
    <mergeCell ref="A30:W30"/>
    <mergeCell ref="C31:V31"/>
    <mergeCell ref="C32:V33"/>
    <mergeCell ref="A34:W34"/>
    <mergeCell ref="J35:O35"/>
    <mergeCell ref="S35:W35"/>
    <mergeCell ref="A36:W36"/>
    <mergeCell ref="T5:T6"/>
    <mergeCell ref="H1:I1"/>
    <mergeCell ref="H2:I2"/>
    <mergeCell ref="A4:D4"/>
    <mergeCell ref="A5:D5"/>
    <mergeCell ref="Q5:Q6"/>
    <mergeCell ref="A6:D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AC6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S13" sqref="S13"/>
    </sheetView>
  </sheetViews>
  <sheetFormatPr defaultColWidth="9.140625" defaultRowHeight="20.100000000000001" customHeight="1" x14ac:dyDescent="0.25"/>
  <cols>
    <col min="1" max="1" width="2.7109375" style="514" customWidth="1"/>
    <col min="2" max="2" width="5.140625" style="31" customWidth="1"/>
    <col min="3" max="3" width="5.570312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4" ht="20.100000000000001" customHeight="1" x14ac:dyDescent="0.25">
      <c r="A1" s="1" t="s">
        <v>0</v>
      </c>
      <c r="B1" s="2"/>
      <c r="C1" s="2"/>
      <c r="D1" s="2"/>
      <c r="E1" s="3"/>
      <c r="F1" s="4"/>
      <c r="G1" s="5"/>
      <c r="H1" s="696" t="s">
        <v>80</v>
      </c>
      <c r="I1" s="696"/>
    </row>
    <row r="2" spans="1:24" ht="20.100000000000001" customHeight="1" x14ac:dyDescent="0.25">
      <c r="A2" s="1" t="s">
        <v>1</v>
      </c>
      <c r="B2" s="2"/>
      <c r="C2" s="2"/>
      <c r="D2" s="2"/>
      <c r="E2" s="3"/>
      <c r="F2" s="4"/>
      <c r="G2" s="5"/>
      <c r="H2" s="693">
        <v>630</v>
      </c>
      <c r="I2" s="693"/>
    </row>
    <row r="3" spans="1:24"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4" s="20" customFormat="1" ht="15.95" customHeight="1" x14ac:dyDescent="0.25">
      <c r="A4" s="670"/>
      <c r="B4" s="670"/>
      <c r="C4" s="670"/>
      <c r="D4" s="670"/>
      <c r="E4" s="3"/>
      <c r="F4" s="507"/>
      <c r="G4" s="13"/>
      <c r="I4" s="507"/>
      <c r="K4" s="109"/>
      <c r="L4" s="15" t="s">
        <v>258</v>
      </c>
      <c r="M4" s="109"/>
      <c r="N4" s="508" t="s">
        <v>278</v>
      </c>
      <c r="O4" s="15" t="s">
        <v>278</v>
      </c>
      <c r="P4" s="109"/>
      <c r="Q4" s="508" t="s">
        <v>1067</v>
      </c>
      <c r="R4" s="19"/>
      <c r="S4" s="508" t="s">
        <v>1067</v>
      </c>
      <c r="T4" s="508" t="s">
        <v>1067</v>
      </c>
      <c r="U4" s="19" t="s">
        <v>1067</v>
      </c>
      <c r="V4" s="508" t="s">
        <v>1067</v>
      </c>
      <c r="W4" s="508" t="s">
        <v>1067</v>
      </c>
    </row>
    <row r="5" spans="1:24" s="20" customFormat="1" ht="15.95" customHeight="1" x14ac:dyDescent="0.25">
      <c r="A5" s="670" t="s">
        <v>5</v>
      </c>
      <c r="B5" s="670"/>
      <c r="C5" s="670"/>
      <c r="D5" s="670"/>
      <c r="E5" s="3"/>
      <c r="F5" s="507" t="s">
        <v>6</v>
      </c>
      <c r="G5" s="13" t="s">
        <v>6</v>
      </c>
      <c r="I5" s="507" t="s">
        <v>7</v>
      </c>
      <c r="K5" s="109"/>
      <c r="L5" s="15" t="s">
        <v>8</v>
      </c>
      <c r="M5" s="109"/>
      <c r="N5" s="18" t="s">
        <v>9</v>
      </c>
      <c r="O5" s="15" t="s">
        <v>8</v>
      </c>
      <c r="P5" s="109"/>
      <c r="Q5" s="671" t="s">
        <v>284</v>
      </c>
      <c r="R5" s="21"/>
      <c r="S5" s="508" t="s">
        <v>10</v>
      </c>
      <c r="T5" s="673" t="s">
        <v>285</v>
      </c>
      <c r="U5" s="672" t="s">
        <v>1160</v>
      </c>
      <c r="V5" s="508" t="s">
        <v>286</v>
      </c>
      <c r="W5" s="508" t="s">
        <v>287</v>
      </c>
    </row>
    <row r="6" spans="1:24" s="20" customFormat="1" ht="15.95" customHeight="1" x14ac:dyDescent="0.25">
      <c r="A6" s="670" t="s">
        <v>11</v>
      </c>
      <c r="B6" s="670"/>
      <c r="C6" s="670"/>
      <c r="D6" s="670"/>
      <c r="E6" s="3"/>
      <c r="F6" s="507"/>
      <c r="G6" s="13" t="s">
        <v>1</v>
      </c>
      <c r="I6" s="507"/>
      <c r="K6" s="109"/>
      <c r="L6" s="22">
        <v>43646</v>
      </c>
      <c r="M6" s="109"/>
      <c r="N6" s="18" t="s">
        <v>12</v>
      </c>
      <c r="O6" s="22" t="s">
        <v>1066</v>
      </c>
      <c r="P6" s="109"/>
      <c r="Q6" s="671"/>
      <c r="R6" s="21"/>
      <c r="S6" s="508" t="s">
        <v>13</v>
      </c>
      <c r="T6" s="673"/>
      <c r="U6" s="672"/>
      <c r="V6" s="508" t="s">
        <v>288</v>
      </c>
      <c r="W6" s="23" t="s">
        <v>288</v>
      </c>
    </row>
    <row r="7" spans="1:24" s="20" customFormat="1" ht="15.95" customHeight="1" x14ac:dyDescent="0.25">
      <c r="A7" s="24"/>
      <c r="B7" s="25"/>
      <c r="C7" s="25"/>
      <c r="D7" s="26"/>
      <c r="E7" s="14"/>
      <c r="K7" s="109"/>
      <c r="L7" s="22"/>
      <c r="M7" s="109"/>
      <c r="N7" s="18"/>
      <c r="O7" s="22"/>
      <c r="P7" s="109"/>
      <c r="Q7" s="508"/>
      <c r="R7" s="18"/>
      <c r="S7" s="508"/>
      <c r="T7" s="18"/>
      <c r="U7" s="18"/>
      <c r="V7" s="508"/>
      <c r="W7" s="23"/>
    </row>
    <row r="8" spans="1:24" ht="15.95" customHeight="1" x14ac:dyDescent="0.25">
      <c r="A8" s="27">
        <v>1</v>
      </c>
      <c r="B8" s="28">
        <v>630</v>
      </c>
      <c r="C8" s="28">
        <v>5110</v>
      </c>
      <c r="D8" s="467">
        <v>0</v>
      </c>
      <c r="E8" s="30"/>
      <c r="F8" s="6" t="s">
        <v>81</v>
      </c>
      <c r="G8" s="31">
        <f>B8</f>
        <v>630</v>
      </c>
      <c r="H8" s="32"/>
      <c r="I8" s="6" t="s">
        <v>892</v>
      </c>
      <c r="J8" s="6"/>
      <c r="K8" s="34"/>
      <c r="L8" s="33">
        <v>17418.12</v>
      </c>
      <c r="M8" s="34"/>
      <c r="N8" s="7">
        <v>19037.2</v>
      </c>
      <c r="O8" s="33">
        <v>6799</v>
      </c>
      <c r="P8" s="109"/>
      <c r="Q8" s="316">
        <v>19037.2</v>
      </c>
      <c r="R8" s="36"/>
      <c r="S8" s="35">
        <v>-9037.2000000000007</v>
      </c>
      <c r="T8" s="149">
        <f>S8+Q8</f>
        <v>10000</v>
      </c>
      <c r="U8" s="150">
        <f>IF(T8=0,"",(T8-N8)/N8)</f>
        <v>-0.47471266782930266</v>
      </c>
      <c r="V8" s="35"/>
      <c r="W8" s="35"/>
      <c r="X8" s="39"/>
    </row>
    <row r="9" spans="1:24" ht="15.75" customHeight="1" x14ac:dyDescent="0.25">
      <c r="A9" s="27">
        <v>1</v>
      </c>
      <c r="B9" s="28">
        <v>630</v>
      </c>
      <c r="C9" s="28">
        <v>5210</v>
      </c>
      <c r="D9" s="467">
        <v>0</v>
      </c>
      <c r="E9" s="30"/>
      <c r="F9" s="6" t="s">
        <v>81</v>
      </c>
      <c r="G9" s="31">
        <f t="shared" ref="G9:G12" si="0">B9</f>
        <v>630</v>
      </c>
      <c r="I9" s="6" t="s">
        <v>922</v>
      </c>
      <c r="J9" s="6"/>
      <c r="K9" s="34"/>
      <c r="L9" s="33"/>
      <c r="M9" s="34"/>
      <c r="N9" s="7">
        <v>468</v>
      </c>
      <c r="O9" s="33">
        <v>-1020.72</v>
      </c>
      <c r="P9" s="109"/>
      <c r="Q9" s="316">
        <v>468</v>
      </c>
      <c r="R9" s="36"/>
      <c r="S9" s="35">
        <v>32</v>
      </c>
      <c r="T9" s="149">
        <v>500</v>
      </c>
      <c r="U9" s="150">
        <f t="shared" ref="U9:U12" si="1">IF(T9=0,"",(T9-N9)/N9)</f>
        <v>6.8376068376068383E-2</v>
      </c>
      <c r="V9" s="35"/>
      <c r="W9" s="35"/>
    </row>
    <row r="10" spans="1:24" ht="15.75" customHeight="1" x14ac:dyDescent="0.25">
      <c r="A10" s="27">
        <v>1</v>
      </c>
      <c r="B10" s="28">
        <v>630</v>
      </c>
      <c r="C10" s="28">
        <v>5240</v>
      </c>
      <c r="D10" s="467">
        <v>0</v>
      </c>
      <c r="E10" s="30"/>
      <c r="F10" s="6" t="s">
        <v>81</v>
      </c>
      <c r="G10" s="31">
        <f t="shared" si="0"/>
        <v>630</v>
      </c>
      <c r="I10" s="6" t="s">
        <v>924</v>
      </c>
      <c r="J10" s="6"/>
      <c r="K10" s="34"/>
      <c r="L10" s="33">
        <v>9264.85</v>
      </c>
      <c r="M10" s="34"/>
      <c r="N10" s="7">
        <v>11462</v>
      </c>
      <c r="O10" s="33">
        <v>1800</v>
      </c>
      <c r="P10" s="109"/>
      <c r="Q10" s="316">
        <v>11462</v>
      </c>
      <c r="R10" s="36"/>
      <c r="S10" s="35">
        <v>-1462</v>
      </c>
      <c r="T10" s="149">
        <f t="shared" ref="T10:T12" si="2">S10+Q10</f>
        <v>10000</v>
      </c>
      <c r="U10" s="150">
        <f t="shared" si="1"/>
        <v>-0.12755191066131566</v>
      </c>
      <c r="V10" s="35"/>
      <c r="W10" s="35"/>
    </row>
    <row r="11" spans="1:24" ht="15.75" customHeight="1" x14ac:dyDescent="0.25">
      <c r="A11" s="27">
        <v>1</v>
      </c>
      <c r="B11" s="28">
        <v>630</v>
      </c>
      <c r="C11" s="28">
        <v>5340</v>
      </c>
      <c r="D11" s="467">
        <v>0</v>
      </c>
      <c r="E11" s="30"/>
      <c r="F11" s="6" t="s">
        <v>81</v>
      </c>
      <c r="G11" s="31">
        <f t="shared" si="0"/>
        <v>630</v>
      </c>
      <c r="I11" s="6" t="s">
        <v>894</v>
      </c>
      <c r="J11" s="6"/>
      <c r="K11" s="34"/>
      <c r="L11" s="33"/>
      <c r="M11" s="34"/>
      <c r="N11" s="7">
        <v>655</v>
      </c>
      <c r="O11" s="33">
        <v>205.96</v>
      </c>
      <c r="P11" s="109"/>
      <c r="Q11" s="316">
        <v>655</v>
      </c>
      <c r="R11" s="36"/>
      <c r="S11" s="35">
        <v>-155</v>
      </c>
      <c r="T11" s="149">
        <f t="shared" si="2"/>
        <v>500</v>
      </c>
      <c r="U11" s="150">
        <f t="shared" si="1"/>
        <v>-0.23664122137404581</v>
      </c>
      <c r="V11" s="35"/>
      <c r="W11" s="35"/>
    </row>
    <row r="12" spans="1:24" ht="15.95" customHeight="1" x14ac:dyDescent="0.25">
      <c r="A12" s="27">
        <v>1</v>
      </c>
      <c r="B12" s="28">
        <v>630</v>
      </c>
      <c r="C12" s="28">
        <v>5580</v>
      </c>
      <c r="D12" s="467">
        <v>0</v>
      </c>
      <c r="E12" s="30"/>
      <c r="F12" s="6" t="s">
        <v>81</v>
      </c>
      <c r="G12" s="31">
        <f t="shared" si="0"/>
        <v>630</v>
      </c>
      <c r="I12" s="6" t="s">
        <v>891</v>
      </c>
      <c r="J12" s="6"/>
      <c r="K12" s="34"/>
      <c r="L12" s="33"/>
      <c r="M12" s="34"/>
      <c r="N12" s="7">
        <v>1184.94</v>
      </c>
      <c r="O12" s="33">
        <v>113.5</v>
      </c>
      <c r="P12" s="109"/>
      <c r="Q12" s="316">
        <v>1184.94</v>
      </c>
      <c r="R12" s="36"/>
      <c r="S12" s="35">
        <v>-1184.94</v>
      </c>
      <c r="T12" s="149">
        <f t="shared" si="2"/>
        <v>0</v>
      </c>
      <c r="U12" s="150" t="str">
        <f t="shared" si="1"/>
        <v/>
      </c>
      <c r="V12" s="35"/>
      <c r="W12" s="35"/>
    </row>
    <row r="13" spans="1:24" ht="15.95" customHeight="1" x14ac:dyDescent="0.25">
      <c r="A13" s="27"/>
      <c r="B13" s="28"/>
      <c r="C13" s="28"/>
      <c r="D13" s="29"/>
      <c r="E13" s="30"/>
      <c r="J13" s="6"/>
      <c r="K13" s="34"/>
      <c r="L13" s="33"/>
      <c r="M13" s="34"/>
      <c r="O13" s="33"/>
      <c r="P13" s="109"/>
      <c r="Q13" s="478"/>
      <c r="R13" s="473"/>
      <c r="S13" s="478"/>
      <c r="T13" s="475"/>
      <c r="U13" s="476"/>
      <c r="V13" s="474"/>
      <c r="W13" s="474"/>
    </row>
    <row r="14" spans="1:24" s="39" customFormat="1" ht="15.95" customHeight="1" thickBot="1" x14ac:dyDescent="0.3">
      <c r="A14" s="38"/>
      <c r="B14" s="38"/>
      <c r="C14" s="38"/>
      <c r="D14" s="38"/>
      <c r="G14" s="38"/>
      <c r="I14" s="40" t="str">
        <f>H1</f>
        <v>PARKS &amp; REC</v>
      </c>
      <c r="K14" s="43"/>
      <c r="L14" s="42">
        <f>SUM(L8:L12)</f>
        <v>26682.97</v>
      </c>
      <c r="M14" s="43"/>
      <c r="N14" s="42">
        <f t="shared" ref="N14:O14" si="3">SUM(N8:N12)</f>
        <v>32807.14</v>
      </c>
      <c r="O14" s="42">
        <f t="shared" si="3"/>
        <v>7897.74</v>
      </c>
      <c r="P14" s="43"/>
      <c r="Q14" s="42">
        <f>SUM(Q8:Q12)</f>
        <v>32807.14</v>
      </c>
      <c r="R14" s="10"/>
      <c r="S14" s="42">
        <f t="shared" ref="S14:T14" si="4">SUM(S8:S12)</f>
        <v>-11807.140000000001</v>
      </c>
      <c r="T14" s="42">
        <f t="shared" si="4"/>
        <v>21000</v>
      </c>
      <c r="U14" s="44"/>
      <c r="V14" s="42">
        <f t="shared" ref="V14:W14" si="5">SUM(V8:V12)</f>
        <v>0</v>
      </c>
      <c r="W14" s="42">
        <f t="shared" si="5"/>
        <v>0</v>
      </c>
    </row>
    <row r="15" spans="1:24" ht="20.100000000000001"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4" ht="20.100000000000001"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9" ht="15.95" customHeight="1" x14ac:dyDescent="0.25">
      <c r="A17" s="682" t="s">
        <v>18</v>
      </c>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1:29" ht="15.95" customHeight="1" x14ac:dyDescent="0.25">
      <c r="A18" s="682"/>
      <c r="B18" s="682"/>
      <c r="C18" s="682"/>
      <c r="D18" s="682"/>
      <c r="E18" s="682"/>
      <c r="F18" s="682"/>
      <c r="G18" s="682"/>
      <c r="H18" s="682"/>
      <c r="I18" s="682"/>
      <c r="J18" s="682"/>
      <c r="K18" s="682"/>
      <c r="L18" s="682"/>
      <c r="M18" s="682"/>
      <c r="N18" s="682"/>
      <c r="O18" s="682"/>
      <c r="P18" s="682"/>
      <c r="Q18" s="682"/>
      <c r="R18" s="682"/>
      <c r="S18" s="682"/>
      <c r="T18" s="682"/>
      <c r="U18" s="682"/>
      <c r="V18" s="682"/>
      <c r="W18" s="682"/>
    </row>
    <row r="19" spans="1:29"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9" ht="15.95" customHeight="1" x14ac:dyDescent="0.25">
      <c r="A20" s="683" t="s">
        <v>19</v>
      </c>
      <c r="B20" s="683"/>
      <c r="C20" s="683"/>
      <c r="D20" s="683"/>
      <c r="E20" s="683"/>
      <c r="F20" s="683"/>
      <c r="G20" s="683"/>
      <c r="H20" s="683"/>
      <c r="I20" s="683"/>
      <c r="J20" s="683"/>
      <c r="K20" s="683"/>
      <c r="L20" s="683"/>
      <c r="M20" s="683"/>
      <c r="N20" s="683"/>
      <c r="O20" s="683"/>
      <c r="P20" s="683"/>
      <c r="Q20" s="683"/>
      <c r="R20" s="683"/>
      <c r="S20" s="683"/>
      <c r="T20" s="683"/>
      <c r="U20" s="683"/>
      <c r="V20" s="683"/>
      <c r="W20" s="683"/>
    </row>
    <row r="21" spans="1:29" ht="15.95" customHeight="1" x14ac:dyDescent="0.25">
      <c r="A21" s="45"/>
      <c r="C21" s="684" t="s">
        <v>20</v>
      </c>
      <c r="D21" s="684"/>
      <c r="E21" s="684"/>
      <c r="F21" s="684"/>
      <c r="G21" s="684"/>
      <c r="H21" s="684"/>
      <c r="I21" s="684"/>
      <c r="J21" s="684"/>
      <c r="K21" s="684"/>
      <c r="L21" s="684"/>
      <c r="M21" s="684"/>
      <c r="N21" s="684"/>
      <c r="O21" s="684"/>
      <c r="P21" s="684"/>
      <c r="Q21" s="684"/>
      <c r="R21" s="684"/>
      <c r="S21" s="684"/>
      <c r="T21" s="684"/>
      <c r="U21" s="684"/>
      <c r="V21" s="684"/>
    </row>
    <row r="22" spans="1:29" ht="15.95" customHeight="1" x14ac:dyDescent="0.25">
      <c r="C22" s="685" t="s">
        <v>21</v>
      </c>
      <c r="D22" s="685"/>
      <c r="E22" s="685"/>
      <c r="F22" s="685"/>
      <c r="G22" s="685"/>
      <c r="H22" s="685"/>
      <c r="I22" s="685"/>
      <c r="J22" s="685"/>
      <c r="K22" s="685"/>
      <c r="L22" s="685"/>
      <c r="M22" s="685"/>
      <c r="N22" s="685"/>
      <c r="O22" s="685"/>
      <c r="P22" s="685"/>
      <c r="Q22" s="685"/>
      <c r="R22" s="685"/>
      <c r="S22" s="685"/>
      <c r="T22" s="685"/>
      <c r="U22" s="685"/>
      <c r="V22" s="685"/>
    </row>
    <row r="23" spans="1:29" ht="15.95" customHeight="1" x14ac:dyDescent="0.25">
      <c r="C23" s="685"/>
      <c r="D23" s="685"/>
      <c r="E23" s="685"/>
      <c r="F23" s="685"/>
      <c r="G23" s="685"/>
      <c r="H23" s="685"/>
      <c r="I23" s="685"/>
      <c r="J23" s="685"/>
      <c r="K23" s="685"/>
      <c r="L23" s="685"/>
      <c r="M23" s="685"/>
      <c r="N23" s="685"/>
      <c r="O23" s="685"/>
      <c r="P23" s="685"/>
      <c r="Q23" s="685"/>
      <c r="R23" s="685"/>
      <c r="S23" s="685"/>
      <c r="T23" s="685"/>
      <c r="U23" s="685"/>
      <c r="V23" s="685"/>
    </row>
    <row r="24" spans="1:29" ht="15.95"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9" s="52" customFormat="1" ht="15.95" customHeight="1" x14ac:dyDescent="0.25">
      <c r="A25" s="47"/>
      <c r="B25" s="48"/>
      <c r="C25" s="49"/>
      <c r="D25" s="50"/>
      <c r="E25" s="51"/>
      <c r="G25" s="53"/>
      <c r="H25" s="54"/>
      <c r="I25" s="55"/>
      <c r="J25" s="686" t="s">
        <v>23</v>
      </c>
      <c r="K25" s="687"/>
      <c r="L25" s="687"/>
      <c r="M25" s="687"/>
      <c r="N25" s="687"/>
      <c r="O25" s="688"/>
      <c r="P25" s="56"/>
      <c r="Q25" s="57">
        <v>4000</v>
      </c>
      <c r="R25" s="58"/>
      <c r="S25" s="689"/>
      <c r="T25" s="689"/>
      <c r="U25" s="689"/>
      <c r="V25" s="689"/>
      <c r="W25" s="690"/>
      <c r="X25" s="6"/>
    </row>
    <row r="26" spans="1:29" ht="15.95" customHeight="1" x14ac:dyDescent="0.25">
      <c r="A26" s="691"/>
      <c r="B26" s="691"/>
      <c r="C26" s="691"/>
      <c r="D26" s="691"/>
      <c r="E26" s="691"/>
      <c r="F26" s="691"/>
      <c r="G26" s="691"/>
      <c r="H26" s="691"/>
      <c r="I26" s="691"/>
      <c r="J26" s="691"/>
      <c r="K26" s="691"/>
      <c r="L26" s="691"/>
      <c r="M26" s="691"/>
      <c r="N26" s="691"/>
      <c r="O26" s="691"/>
      <c r="P26" s="691"/>
      <c r="Q26" s="691"/>
      <c r="R26" s="691"/>
      <c r="S26" s="691"/>
      <c r="T26" s="691"/>
      <c r="U26" s="691"/>
      <c r="V26" s="691"/>
      <c r="W26" s="691"/>
    </row>
    <row r="27" spans="1:29" s="20" customFormat="1" ht="15.95" customHeight="1" x14ac:dyDescent="0.25">
      <c r="B27" s="59"/>
      <c r="C27" s="25"/>
      <c r="D27" s="26"/>
      <c r="E27" s="14"/>
      <c r="I27" s="434" t="s">
        <v>696</v>
      </c>
      <c r="J27" s="60" t="s">
        <v>24</v>
      </c>
      <c r="M27" s="16"/>
      <c r="P27" s="16"/>
      <c r="Q27" s="508"/>
      <c r="R27" s="18"/>
      <c r="S27" s="10"/>
      <c r="T27" s="7"/>
      <c r="U27" s="10"/>
      <c r="V27" s="10"/>
      <c r="W27" s="9"/>
      <c r="X27" s="6"/>
    </row>
    <row r="28" spans="1:29" ht="15.95" customHeight="1" x14ac:dyDescent="0.25">
      <c r="A28" s="27"/>
      <c r="B28" s="28"/>
      <c r="C28" s="49"/>
      <c r="D28" s="29"/>
      <c r="E28" s="30"/>
      <c r="H28" s="32"/>
      <c r="I28" s="103" t="s">
        <v>869</v>
      </c>
      <c r="J28" s="675" t="s">
        <v>892</v>
      </c>
      <c r="K28" s="676"/>
      <c r="L28" s="676"/>
      <c r="M28" s="676"/>
      <c r="N28" s="676"/>
      <c r="O28" s="677"/>
      <c r="Q28" s="314">
        <v>10000</v>
      </c>
      <c r="R28" s="63"/>
      <c r="S28" s="678" t="s">
        <v>1082</v>
      </c>
      <c r="T28" s="678"/>
      <c r="U28" s="678"/>
      <c r="V28" s="678"/>
      <c r="W28" s="678"/>
      <c r="X28" s="754"/>
      <c r="Y28" s="754"/>
      <c r="Z28" s="754"/>
      <c r="AA28" s="754"/>
      <c r="AB28" s="754"/>
      <c r="AC28" s="754"/>
    </row>
    <row r="29" spans="1:29" ht="15.95" customHeight="1" x14ac:dyDescent="0.25">
      <c r="A29" s="27"/>
      <c r="B29" s="28"/>
      <c r="C29" s="49"/>
      <c r="D29" s="29"/>
      <c r="E29" s="30"/>
      <c r="H29" s="32"/>
      <c r="I29" s="513"/>
      <c r="J29" s="675"/>
      <c r="K29" s="676"/>
      <c r="L29" s="676"/>
      <c r="M29" s="676"/>
      <c r="N29" s="676"/>
      <c r="O29" s="677"/>
      <c r="Q29" s="62"/>
      <c r="R29" s="63"/>
      <c r="S29" s="678" t="s">
        <v>548</v>
      </c>
      <c r="T29" s="678"/>
      <c r="U29" s="678"/>
      <c r="V29" s="678"/>
      <c r="W29" s="679"/>
    </row>
    <row r="30" spans="1:29" ht="15.95" customHeight="1" x14ac:dyDescent="0.25">
      <c r="A30" s="27"/>
      <c r="B30" s="28"/>
      <c r="C30" s="49"/>
      <c r="D30" s="29"/>
      <c r="E30" s="30"/>
      <c r="H30" s="32"/>
      <c r="I30" s="513"/>
      <c r="J30" s="675"/>
      <c r="K30" s="676"/>
      <c r="L30" s="676"/>
      <c r="M30" s="676"/>
      <c r="N30" s="676"/>
      <c r="O30" s="677"/>
      <c r="Q30" s="62"/>
      <c r="R30" s="63"/>
      <c r="S30" s="678" t="s">
        <v>550</v>
      </c>
      <c r="T30" s="678"/>
      <c r="U30" s="678"/>
      <c r="V30" s="678"/>
      <c r="W30" s="679"/>
    </row>
    <row r="31" spans="1:29" ht="15.95" customHeight="1" x14ac:dyDescent="0.25">
      <c r="A31" s="27"/>
      <c r="B31" s="28"/>
      <c r="C31" s="49"/>
      <c r="D31" s="29"/>
      <c r="E31" s="30"/>
      <c r="I31" s="68"/>
      <c r="J31" s="675"/>
      <c r="K31" s="676"/>
      <c r="L31" s="676"/>
      <c r="M31" s="676"/>
      <c r="N31" s="676"/>
      <c r="O31" s="677"/>
      <c r="Q31" s="62"/>
      <c r="R31" s="63"/>
      <c r="S31" s="678" t="s">
        <v>549</v>
      </c>
      <c r="T31" s="678"/>
      <c r="U31" s="678"/>
      <c r="V31" s="678"/>
      <c r="W31" s="679"/>
    </row>
    <row r="32" spans="1:29" ht="15.95" customHeight="1" thickBot="1" x14ac:dyDescent="0.3">
      <c r="E32" s="30"/>
      <c r="I32" s="68"/>
      <c r="J32" s="6"/>
      <c r="K32" s="6"/>
      <c r="L32" s="6"/>
      <c r="N32" s="6"/>
      <c r="O32" s="66" t="s">
        <v>25</v>
      </c>
      <c r="Q32" s="42">
        <f>SUM(Q28:Q31)</f>
        <v>10000</v>
      </c>
      <c r="R32" s="7" t="s">
        <v>26</v>
      </c>
    </row>
    <row r="33" spans="1:29" ht="15.95" customHeight="1" x14ac:dyDescent="0.25">
      <c r="E33" s="30"/>
      <c r="I33" s="68"/>
    </row>
    <row r="34" spans="1:29" ht="15.95" customHeight="1" x14ac:dyDescent="0.25">
      <c r="B34" s="59"/>
      <c r="E34" s="30"/>
      <c r="I34" s="434" t="s">
        <v>696</v>
      </c>
      <c r="J34" s="60" t="s">
        <v>27</v>
      </c>
    </row>
    <row r="35" spans="1:29" ht="15.95" customHeight="1" x14ac:dyDescent="0.25">
      <c r="A35" s="27"/>
      <c r="B35" s="28"/>
      <c r="C35" s="49"/>
      <c r="D35" s="29"/>
      <c r="E35" s="30"/>
      <c r="I35" s="513" t="s">
        <v>872</v>
      </c>
      <c r="J35" s="509" t="s">
        <v>922</v>
      </c>
      <c r="K35" s="515"/>
      <c r="L35" s="515"/>
      <c r="M35" s="515"/>
      <c r="N35" s="515"/>
      <c r="O35" s="510"/>
      <c r="Q35" s="314">
        <v>500</v>
      </c>
      <c r="R35" s="63"/>
      <c r="S35" s="532" t="s">
        <v>1083</v>
      </c>
      <c r="T35" s="532"/>
      <c r="U35" s="532"/>
      <c r="V35" s="532"/>
      <c r="W35" s="532"/>
      <c r="X35" s="533"/>
      <c r="Y35" s="533"/>
      <c r="Z35" s="533"/>
      <c r="AA35" s="533"/>
      <c r="AB35" s="533"/>
      <c r="AC35" s="533"/>
    </row>
    <row r="36" spans="1:29" ht="15.95" customHeight="1" x14ac:dyDescent="0.25">
      <c r="A36" s="27"/>
      <c r="B36" s="28"/>
      <c r="C36" s="49"/>
      <c r="D36" s="29"/>
      <c r="E36" s="30"/>
      <c r="I36" s="513" t="s">
        <v>871</v>
      </c>
      <c r="J36" s="509" t="s">
        <v>924</v>
      </c>
      <c r="K36" s="515"/>
      <c r="L36" s="515"/>
      <c r="M36" s="515"/>
      <c r="N36" s="515"/>
      <c r="O36" s="510"/>
      <c r="Q36" s="314">
        <v>10000</v>
      </c>
      <c r="R36" s="63"/>
      <c r="S36" s="534" t="s">
        <v>1084</v>
      </c>
      <c r="T36" s="534"/>
      <c r="U36" s="534"/>
      <c r="V36" s="534" t="s">
        <v>1085</v>
      </c>
      <c r="W36" s="534"/>
      <c r="X36" s="533"/>
      <c r="Y36" s="533"/>
      <c r="Z36" s="533"/>
      <c r="AA36" s="533"/>
      <c r="AB36" s="533"/>
      <c r="AC36" s="533"/>
    </row>
    <row r="37" spans="1:29" ht="15.95" customHeight="1" x14ac:dyDescent="0.25">
      <c r="A37" s="27"/>
      <c r="B37" s="28"/>
      <c r="C37" s="49"/>
      <c r="D37" s="29"/>
      <c r="E37" s="30"/>
      <c r="I37" s="513" t="s">
        <v>870</v>
      </c>
      <c r="J37" s="509" t="s">
        <v>894</v>
      </c>
      <c r="K37" s="515"/>
      <c r="L37" s="515"/>
      <c r="M37" s="515"/>
      <c r="N37" s="515"/>
      <c r="O37" s="510"/>
      <c r="Q37" s="314">
        <v>500</v>
      </c>
      <c r="R37" s="63"/>
      <c r="S37" s="532" t="s">
        <v>1086</v>
      </c>
      <c r="T37" s="532"/>
      <c r="U37" s="532"/>
      <c r="V37" s="532"/>
      <c r="W37" s="532"/>
      <c r="X37" s="533"/>
      <c r="Y37" s="533"/>
      <c r="Z37" s="533"/>
      <c r="AA37" s="533"/>
      <c r="AB37" s="533"/>
      <c r="AC37" s="533"/>
    </row>
    <row r="38" spans="1:29" ht="15.95" customHeight="1" x14ac:dyDescent="0.25">
      <c r="A38" s="27"/>
      <c r="B38" s="28"/>
      <c r="C38" s="49"/>
      <c r="D38" s="29"/>
      <c r="E38" s="30"/>
      <c r="I38" s="513" t="s">
        <v>873</v>
      </c>
      <c r="J38" s="675" t="s">
        <v>891</v>
      </c>
      <c r="K38" s="676"/>
      <c r="L38" s="676"/>
      <c r="M38" s="676"/>
      <c r="N38" s="676"/>
      <c r="O38" s="677"/>
      <c r="Q38" s="314"/>
      <c r="R38" s="317"/>
      <c r="S38" s="753" t="s">
        <v>1087</v>
      </c>
      <c r="T38" s="753"/>
      <c r="U38" s="753"/>
      <c r="V38" s="753"/>
      <c r="W38" s="753"/>
      <c r="X38" s="754"/>
      <c r="Y38" s="754"/>
      <c r="Z38" s="754"/>
      <c r="AA38" s="754"/>
      <c r="AB38" s="754"/>
      <c r="AC38" s="754"/>
    </row>
    <row r="39" spans="1:29" ht="15.95" customHeight="1" x14ac:dyDescent="0.25">
      <c r="A39" s="27"/>
      <c r="B39" s="28"/>
      <c r="C39" s="49"/>
      <c r="D39" s="29"/>
      <c r="E39" s="30"/>
      <c r="I39" s="32"/>
      <c r="J39" s="675"/>
      <c r="K39" s="676"/>
      <c r="L39" s="676"/>
      <c r="M39" s="676"/>
      <c r="N39" s="676"/>
      <c r="O39" s="677"/>
      <c r="Q39" s="314"/>
      <c r="R39" s="317"/>
      <c r="S39" s="753"/>
      <c r="T39" s="753"/>
      <c r="U39" s="753"/>
      <c r="V39" s="753"/>
      <c r="W39" s="753"/>
      <c r="X39" s="535"/>
      <c r="Y39" s="535"/>
      <c r="Z39" s="535"/>
      <c r="AA39" s="535"/>
      <c r="AB39" s="535"/>
      <c r="AC39" s="535"/>
    </row>
    <row r="40" spans="1:29" ht="15.95" customHeight="1" x14ac:dyDescent="0.25">
      <c r="A40" s="27"/>
      <c r="B40" s="28"/>
      <c r="C40" s="49"/>
      <c r="D40" s="29"/>
      <c r="E40" s="30"/>
      <c r="H40" s="32"/>
      <c r="I40" s="32"/>
      <c r="J40" s="675"/>
      <c r="K40" s="676"/>
      <c r="L40" s="676"/>
      <c r="M40" s="676"/>
      <c r="N40" s="676"/>
      <c r="O40" s="677"/>
      <c r="Q40" s="62"/>
      <c r="R40" s="63"/>
      <c r="S40" s="678"/>
      <c r="T40" s="678"/>
      <c r="U40" s="678"/>
      <c r="V40" s="678"/>
      <c r="W40" s="679"/>
    </row>
    <row r="41" spans="1:29" ht="15.95" customHeight="1" x14ac:dyDescent="0.25">
      <c r="A41" s="27"/>
      <c r="B41" s="28"/>
      <c r="D41" s="49"/>
      <c r="E41" s="30"/>
      <c r="H41" s="32"/>
      <c r="I41" s="32"/>
      <c r="J41" s="675"/>
      <c r="K41" s="676"/>
      <c r="L41" s="676"/>
      <c r="M41" s="676"/>
      <c r="N41" s="676"/>
      <c r="O41" s="677"/>
      <c r="Q41" s="62"/>
      <c r="R41" s="63"/>
      <c r="S41" s="516"/>
      <c r="T41" s="516"/>
      <c r="U41" s="516"/>
      <c r="V41" s="516"/>
      <c r="W41" s="511"/>
    </row>
    <row r="42" spans="1:29" ht="15.95" customHeight="1" thickBot="1" x14ac:dyDescent="0.3">
      <c r="E42" s="30"/>
      <c r="J42" s="6"/>
      <c r="K42" s="6"/>
      <c r="L42" s="6"/>
      <c r="N42" s="6"/>
      <c r="O42" s="66" t="s">
        <v>28</v>
      </c>
      <c r="Q42" s="42">
        <f>SUM(Q35:Q41)</f>
        <v>11000</v>
      </c>
      <c r="R42" s="7" t="s">
        <v>29</v>
      </c>
    </row>
    <row r="43" spans="1:29" ht="30" customHeight="1" x14ac:dyDescent="0.25">
      <c r="A43" s="680"/>
      <c r="B43" s="680"/>
      <c r="C43" s="680"/>
      <c r="D43" s="680"/>
      <c r="E43" s="680"/>
      <c r="F43" s="680"/>
      <c r="G43" s="680"/>
      <c r="H43" s="680"/>
      <c r="I43" s="680"/>
      <c r="J43" s="680"/>
      <c r="K43" s="680"/>
      <c r="L43" s="680"/>
      <c r="M43" s="680"/>
      <c r="N43" s="680"/>
      <c r="O43" s="680"/>
      <c r="P43" s="680"/>
      <c r="Q43" s="680"/>
      <c r="R43" s="680"/>
      <c r="S43" s="680"/>
      <c r="T43" s="680"/>
      <c r="U43" s="680"/>
      <c r="V43" s="680"/>
      <c r="W43" s="680"/>
    </row>
    <row r="44" spans="1:29" ht="15.95" customHeight="1" thickBot="1" x14ac:dyDescent="0.3">
      <c r="J44" s="6"/>
      <c r="K44" s="674" t="s">
        <v>253</v>
      </c>
      <c r="L44" s="674"/>
      <c r="M44" s="674"/>
      <c r="N44" s="674"/>
      <c r="O44" s="674"/>
      <c r="P44" s="674"/>
      <c r="Q44" s="674"/>
      <c r="R44" s="674"/>
      <c r="S44" s="674"/>
      <c r="T44" s="674"/>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row r="60" ht="17.100000000000001" customHeight="1" x14ac:dyDescent="0.25"/>
    <row r="61" ht="17.100000000000001" customHeight="1" x14ac:dyDescent="0.25"/>
    <row r="62" ht="17.100000000000001" customHeight="1" x14ac:dyDescent="0.25"/>
    <row r="63" ht="17.100000000000001" customHeight="1" x14ac:dyDescent="0.25"/>
    <row r="64" ht="17.100000000000001" customHeight="1" x14ac:dyDescent="0.25"/>
    <row r="65" ht="17.100000000000001" customHeight="1" x14ac:dyDescent="0.25"/>
    <row r="66" ht="15" x14ac:dyDescent="0.25"/>
    <row r="67" ht="15" x14ac:dyDescent="0.25"/>
  </sheetData>
  <mergeCells count="39">
    <mergeCell ref="X28:AC28"/>
    <mergeCell ref="J40:O40"/>
    <mergeCell ref="J41:O41"/>
    <mergeCell ref="S40:W40"/>
    <mergeCell ref="J29:O29"/>
    <mergeCell ref="S29:W29"/>
    <mergeCell ref="J30:O30"/>
    <mergeCell ref="S30:W30"/>
    <mergeCell ref="J31:O31"/>
    <mergeCell ref="S31:W31"/>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H1:I1"/>
    <mergeCell ref="H2:I2"/>
    <mergeCell ref="A4:D4"/>
    <mergeCell ref="A5:D5"/>
    <mergeCell ref="Q5:Q6"/>
    <mergeCell ref="A6:D6"/>
    <mergeCell ref="A43:W43"/>
    <mergeCell ref="K44:T44"/>
    <mergeCell ref="J38:O38"/>
    <mergeCell ref="S38:W38"/>
    <mergeCell ref="X38:AC38"/>
    <mergeCell ref="J39:O39"/>
    <mergeCell ref="S39:W39"/>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3.85546875" style="31" customWidth="1"/>
    <col min="3" max="3" width="5.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692" t="s">
        <v>511</v>
      </c>
      <c r="I1" s="692"/>
    </row>
    <row r="2" spans="1:23" ht="20.100000000000001" customHeight="1" x14ac:dyDescent="0.25">
      <c r="A2" s="1" t="s">
        <v>1</v>
      </c>
      <c r="B2" s="2"/>
      <c r="C2" s="2"/>
      <c r="D2" s="2"/>
      <c r="E2" s="3"/>
      <c r="F2" s="4"/>
      <c r="G2" s="5"/>
      <c r="H2" s="693">
        <v>691</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691</v>
      </c>
      <c r="C8" s="28">
        <v>5580</v>
      </c>
      <c r="D8" s="467">
        <v>0</v>
      </c>
      <c r="E8" s="30"/>
      <c r="F8" s="6" t="s">
        <v>84</v>
      </c>
      <c r="G8" s="31">
        <f>B8</f>
        <v>691</v>
      </c>
      <c r="I8" s="32" t="s">
        <v>85</v>
      </c>
      <c r="J8" s="6"/>
      <c r="K8" s="34"/>
      <c r="L8" s="33">
        <v>1295</v>
      </c>
      <c r="M8" s="34"/>
      <c r="N8" s="7">
        <v>1500</v>
      </c>
      <c r="O8" s="33">
        <v>0</v>
      </c>
      <c r="P8" s="109"/>
      <c r="Q8" s="35">
        <v>1500</v>
      </c>
      <c r="R8" s="36"/>
      <c r="S8" s="35"/>
      <c r="T8" s="149">
        <f>S8+Q8</f>
        <v>1500</v>
      </c>
      <c r="U8" s="150">
        <f>IF(T8=0,"",(T8-N8)/N8)</f>
        <v>0</v>
      </c>
      <c r="V8" s="35"/>
      <c r="W8" s="35"/>
    </row>
    <row r="9" spans="1:23" s="39" customFormat="1" ht="15.95" customHeight="1" thickBot="1" x14ac:dyDescent="0.3">
      <c r="A9" s="38"/>
      <c r="B9" s="38"/>
      <c r="C9" s="38"/>
      <c r="D9" s="38"/>
      <c r="G9" s="38"/>
      <c r="I9" s="40" t="str">
        <f>H1</f>
        <v>HISTORICAL COMM</v>
      </c>
      <c r="K9" s="43"/>
      <c r="L9" s="42">
        <f t="shared" ref="L9" si="0">SUM(L8:L8)</f>
        <v>1295</v>
      </c>
      <c r="M9" s="43"/>
      <c r="N9" s="42">
        <f t="shared" ref="N9:O9" si="1">SUM(N8:N8)</f>
        <v>1500</v>
      </c>
      <c r="O9" s="42">
        <f t="shared" si="1"/>
        <v>0</v>
      </c>
      <c r="P9" s="43"/>
      <c r="Q9" s="42">
        <f>SUM(Q8:Q8)</f>
        <v>1500</v>
      </c>
      <c r="R9" s="10"/>
      <c r="S9" s="42">
        <f>SUM(S8:S8)</f>
        <v>0</v>
      </c>
      <c r="T9" s="42">
        <f>SUM(T8:T8)</f>
        <v>1500</v>
      </c>
      <c r="U9" s="44"/>
      <c r="V9" s="42">
        <f>SUM(V8:V8)</f>
        <v>0</v>
      </c>
      <c r="W9" s="148">
        <f>SUM(W8:W8)</f>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9"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9"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9"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9"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9"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675"/>
      <c r="K23" s="694"/>
      <c r="L23" s="694"/>
      <c r="M23" s="694"/>
      <c r="N23" s="694"/>
      <c r="O23" s="677"/>
      <c r="Q23" s="62"/>
      <c r="R23" s="63"/>
      <c r="S23" s="695"/>
      <c r="T23" s="695"/>
      <c r="U23" s="695"/>
      <c r="V23" s="695"/>
      <c r="W23" s="679"/>
    </row>
    <row r="24" spans="1:29"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9"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9" ht="15.95" customHeight="1" x14ac:dyDescent="0.25">
      <c r="A26" s="27"/>
      <c r="B26" s="28"/>
      <c r="C26" s="49"/>
      <c r="D26" s="29"/>
      <c r="E26" s="30"/>
      <c r="J26" s="675"/>
      <c r="K26" s="694"/>
      <c r="L26" s="694"/>
      <c r="M26" s="694"/>
      <c r="N26" s="694"/>
      <c r="O26" s="677"/>
      <c r="Q26" s="62"/>
      <c r="R26" s="63"/>
      <c r="S26" s="695"/>
      <c r="T26" s="695"/>
      <c r="U26" s="695"/>
      <c r="V26" s="695"/>
      <c r="W26" s="679"/>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439" t="s">
        <v>874</v>
      </c>
      <c r="J30" s="451" t="s">
        <v>979</v>
      </c>
      <c r="K30" s="451"/>
      <c r="L30" s="451"/>
      <c r="M30" s="451"/>
      <c r="N30" s="442"/>
      <c r="O30" s="450"/>
      <c r="Q30" s="62"/>
      <c r="R30" s="63"/>
      <c r="S30" s="695" t="s">
        <v>513</v>
      </c>
      <c r="T30" s="695"/>
      <c r="U30" s="695"/>
      <c r="V30" s="695"/>
      <c r="W30" s="679"/>
      <c r="X30" s="675" t="s">
        <v>512</v>
      </c>
      <c r="Y30" s="694"/>
      <c r="Z30" s="694"/>
      <c r="AA30" s="694"/>
      <c r="AB30" s="694"/>
      <c r="AC30" s="677"/>
    </row>
    <row r="31" spans="1:29" ht="15.95" customHeight="1" x14ac:dyDescent="0.25">
      <c r="A31" s="27"/>
      <c r="B31" s="28"/>
      <c r="C31" s="49"/>
      <c r="D31" s="29"/>
      <c r="E31" s="30"/>
      <c r="I31" s="32"/>
      <c r="J31" s="675"/>
      <c r="K31" s="694"/>
      <c r="L31" s="694"/>
      <c r="M31" s="694"/>
      <c r="N31" s="694"/>
      <c r="O31" s="677"/>
      <c r="Q31" s="62"/>
      <c r="R31" s="63"/>
      <c r="S31" s="695" t="s">
        <v>514</v>
      </c>
      <c r="T31" s="695"/>
      <c r="U31" s="695"/>
      <c r="V31" s="695"/>
      <c r="W31" s="679"/>
    </row>
    <row r="32" spans="1:29" ht="15.95" customHeight="1" x14ac:dyDescent="0.25">
      <c r="A32" s="27"/>
      <c r="B32" s="28"/>
      <c r="C32" s="49"/>
      <c r="D32" s="29"/>
      <c r="E32" s="30"/>
      <c r="I32" s="32"/>
      <c r="J32" s="675"/>
      <c r="K32" s="694"/>
      <c r="L32" s="694"/>
      <c r="M32" s="694"/>
      <c r="N32" s="694"/>
      <c r="O32" s="677"/>
      <c r="Q32" s="62"/>
      <c r="R32" s="63"/>
      <c r="S32" s="695"/>
      <c r="T32" s="695"/>
      <c r="U32" s="695"/>
      <c r="V32" s="695"/>
      <c r="W32" s="679"/>
    </row>
    <row r="33" spans="1:23" ht="15.95" customHeight="1" x14ac:dyDescent="0.25">
      <c r="A33" s="27"/>
      <c r="B33" s="28"/>
      <c r="C33" s="49"/>
      <c r="D33" s="29"/>
      <c r="E33" s="30"/>
      <c r="I33" s="32"/>
      <c r="J33" s="675"/>
      <c r="K33" s="694"/>
      <c r="L33" s="694"/>
      <c r="M33" s="694"/>
      <c r="N33" s="694"/>
      <c r="O33" s="677"/>
      <c r="Q33" s="62"/>
      <c r="R33" s="63"/>
      <c r="S33" s="695"/>
      <c r="T33" s="695"/>
      <c r="U33" s="695"/>
      <c r="V33" s="695"/>
      <c r="W33" s="679"/>
    </row>
    <row r="34" spans="1:23" ht="15.95" customHeight="1" x14ac:dyDescent="0.25">
      <c r="A34" s="27"/>
      <c r="B34" s="28"/>
      <c r="C34" s="49"/>
      <c r="D34" s="29"/>
      <c r="E34" s="30"/>
      <c r="I34" s="32"/>
      <c r="J34" s="675"/>
      <c r="K34" s="694"/>
      <c r="L34" s="694"/>
      <c r="M34" s="694"/>
      <c r="N34" s="694"/>
      <c r="O34" s="677"/>
      <c r="Q34" s="62"/>
      <c r="R34" s="63"/>
      <c r="S34" s="695"/>
      <c r="T34" s="695"/>
      <c r="U34" s="695"/>
      <c r="V34" s="695"/>
      <c r="W34" s="679"/>
    </row>
    <row r="35" spans="1:23"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3"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3" ht="15.95" customHeight="1" x14ac:dyDescent="0.25">
      <c r="A37" s="27"/>
      <c r="B37" s="28"/>
      <c r="C37" s="49"/>
      <c r="D37" s="29"/>
      <c r="E37" s="30"/>
      <c r="I37" s="32"/>
      <c r="J37" s="675"/>
      <c r="K37" s="694"/>
      <c r="L37" s="694"/>
      <c r="M37" s="694"/>
      <c r="N37" s="694"/>
      <c r="O37" s="677"/>
      <c r="Q37" s="62"/>
      <c r="R37" s="63"/>
      <c r="S37" s="695"/>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D40" s="49"/>
      <c r="E40" s="30"/>
      <c r="H40" s="32"/>
      <c r="I40" s="32"/>
      <c r="J40" s="675"/>
      <c r="K40" s="694"/>
      <c r="L40" s="694"/>
      <c r="M40" s="694"/>
      <c r="N40" s="694"/>
      <c r="O40" s="677"/>
      <c r="Q40" s="62"/>
      <c r="R40" s="63"/>
      <c r="S40" s="695"/>
      <c r="T40" s="695"/>
      <c r="U40" s="695"/>
      <c r="V40" s="695"/>
      <c r="W40" s="679"/>
    </row>
    <row r="41" spans="1:23" ht="15.95" customHeight="1" thickBot="1" x14ac:dyDescent="0.3">
      <c r="E41" s="30"/>
      <c r="J41" s="6"/>
      <c r="K41" s="6"/>
      <c r="L41" s="6"/>
      <c r="N41" s="6"/>
      <c r="O41" s="66" t="s">
        <v>28</v>
      </c>
      <c r="Q41" s="42">
        <f>SUM(Q30:Q40)</f>
        <v>0</v>
      </c>
      <c r="R41" s="7" t="s">
        <v>29</v>
      </c>
    </row>
    <row r="42" spans="1:23"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3" ht="15.95" customHeight="1" thickBot="1" x14ac:dyDescent="0.3">
      <c r="J43" s="6"/>
      <c r="K43" s="674" t="s">
        <v>528</v>
      </c>
      <c r="L43" s="674"/>
      <c r="M43" s="674"/>
      <c r="N43" s="674"/>
      <c r="O43" s="674"/>
      <c r="P43" s="674"/>
      <c r="Q43" s="674"/>
      <c r="R43" s="674"/>
      <c r="S43" s="674"/>
      <c r="T43" s="674"/>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X30:AC30"/>
    <mergeCell ref="S30:W30"/>
    <mergeCell ref="J31:O31"/>
    <mergeCell ref="S31:W31"/>
    <mergeCell ref="J32:O32"/>
    <mergeCell ref="S32:W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11C0-AB9D-43C1-BDEE-709C32AFE362}">
  <sheetPr>
    <pageSetUpPr fitToPage="1"/>
  </sheetPr>
  <dimension ref="A1:AE275"/>
  <sheetViews>
    <sheetView zoomScaleNormal="100" zoomScalePageLayoutView="85" workbookViewId="0">
      <pane ySplit="5" topLeftCell="A6" activePane="bottomLeft" state="frozen"/>
      <selection pane="bottomLeft" activeCell="Q270" sqref="Q270"/>
    </sheetView>
  </sheetViews>
  <sheetFormatPr defaultColWidth="9.140625" defaultRowHeight="20.100000000000001" customHeight="1" x14ac:dyDescent="0.25"/>
  <cols>
    <col min="1" max="1" width="2.7109375" style="461" customWidth="1"/>
    <col min="2" max="2" width="4.42578125" style="31" customWidth="1"/>
    <col min="3" max="3" width="4.42578125" style="64" bestFit="1" customWidth="1"/>
    <col min="4" max="4" width="6.140625" style="471" bestFit="1" customWidth="1"/>
    <col min="5" max="5" width="1.7109375" style="6" customWidth="1"/>
    <col min="6" max="6" width="8.42578125" style="6" bestFit="1" customWidth="1"/>
    <col min="7" max="7" width="4.7109375" style="31" customWidth="1"/>
    <col min="8" max="8" width="11.5703125" style="6" customWidth="1"/>
    <col min="9" max="9" width="58.42578125" style="6" customWidth="1"/>
    <col min="10" max="10" width="1.28515625" style="7" customWidth="1"/>
    <col min="11" max="11" width="0.85546875" style="8" customWidth="1"/>
    <col min="12" max="12" width="10.7109375" style="7" customWidth="1"/>
    <col min="13" max="13" width="0.85546875" style="8" customWidth="1"/>
    <col min="14" max="14" width="11.28515625" style="7" customWidth="1"/>
    <col min="15" max="15" width="10.7109375" style="7" customWidth="1"/>
    <col min="16" max="16" width="0.85546875" style="8" customWidth="1"/>
    <col min="17" max="17" width="11.42578125" style="10" customWidth="1"/>
    <col min="18" max="18" width="1.7109375" style="7" customWidth="1"/>
    <col min="19" max="19" width="10.7109375" style="10" customWidth="1"/>
    <col min="20" max="20" width="20" style="10" bestFit="1" customWidth="1"/>
    <col min="21" max="21" width="14.85546875" style="7" bestFit="1" customWidth="1"/>
    <col min="22" max="22" width="10.7109375" style="147" customWidth="1"/>
    <col min="23" max="24" width="11.5703125" style="10" customWidth="1"/>
    <col min="25" max="25" width="0.85546875" style="8" customWidth="1"/>
    <col min="26" max="26" width="11.5703125" style="6" customWidth="1"/>
    <col min="27" max="27" width="11.5703125" style="6" bestFit="1" customWidth="1"/>
    <col min="28" max="29" width="9.140625" style="6"/>
    <col min="30" max="30" width="11.7109375" style="6" hidden="1" customWidth="1"/>
    <col min="31" max="16384" width="9.140625" style="6"/>
  </cols>
  <sheetData>
    <row r="1" spans="1:30" ht="20.100000000000001" customHeight="1" x14ac:dyDescent="0.25">
      <c r="A1" s="1"/>
      <c r="B1" s="2"/>
      <c r="C1" s="2"/>
      <c r="D1" s="468"/>
      <c r="E1" s="3"/>
      <c r="F1" s="4"/>
      <c r="G1" s="5"/>
      <c r="H1" s="108"/>
      <c r="Q1" s="11"/>
      <c r="R1" s="11"/>
      <c r="S1" s="11"/>
      <c r="T1" s="11"/>
      <c r="U1" s="11"/>
      <c r="V1" s="669" t="s">
        <v>283</v>
      </c>
      <c r="W1" s="669"/>
      <c r="X1" s="458"/>
      <c r="AD1" s="6" t="s">
        <v>245</v>
      </c>
    </row>
    <row r="2" spans="1:30" s="20" customFormat="1" ht="20.100000000000001" customHeight="1" x14ac:dyDescent="0.25">
      <c r="A2" s="670"/>
      <c r="B2" s="670"/>
      <c r="C2" s="670"/>
      <c r="D2" s="469"/>
      <c r="E2" s="3"/>
      <c r="F2" s="459"/>
      <c r="G2" s="13"/>
      <c r="H2" s="459" t="s">
        <v>110</v>
      </c>
      <c r="I2" s="459"/>
      <c r="K2" s="109"/>
      <c r="L2" s="15" t="s">
        <v>258</v>
      </c>
      <c r="M2" s="109"/>
      <c r="N2" s="479" t="s">
        <v>278</v>
      </c>
      <c r="O2" s="15" t="s">
        <v>278</v>
      </c>
      <c r="P2" s="109"/>
      <c r="Q2" s="479" t="s">
        <v>1067</v>
      </c>
      <c r="R2" s="19"/>
      <c r="S2" s="479" t="s">
        <v>1067</v>
      </c>
      <c r="T2" s="479" t="s">
        <v>1067</v>
      </c>
      <c r="U2" s="19" t="s">
        <v>1067</v>
      </c>
      <c r="V2" s="479" t="s">
        <v>1067</v>
      </c>
      <c r="W2" s="479" t="s">
        <v>1067</v>
      </c>
      <c r="X2" s="460" t="s">
        <v>1067</v>
      </c>
      <c r="Y2" s="109"/>
    </row>
    <row r="3" spans="1:30" s="20" customFormat="1" ht="20.100000000000001" customHeight="1" x14ac:dyDescent="0.25">
      <c r="A3" s="670" t="s">
        <v>5</v>
      </c>
      <c r="B3" s="670"/>
      <c r="C3" s="670"/>
      <c r="D3" s="469"/>
      <c r="E3" s="3"/>
      <c r="F3" s="459" t="s">
        <v>6</v>
      </c>
      <c r="G3" s="13" t="s">
        <v>6</v>
      </c>
      <c r="H3" s="459" t="s">
        <v>111</v>
      </c>
      <c r="I3" s="459" t="s">
        <v>7</v>
      </c>
      <c r="K3" s="109"/>
      <c r="L3" s="15" t="s">
        <v>8</v>
      </c>
      <c r="M3" s="109"/>
      <c r="N3" s="18" t="s">
        <v>9</v>
      </c>
      <c r="O3" s="15" t="s">
        <v>8</v>
      </c>
      <c r="P3" s="109"/>
      <c r="Q3" s="671" t="s">
        <v>284</v>
      </c>
      <c r="R3" s="21"/>
      <c r="S3" s="479" t="s">
        <v>10</v>
      </c>
      <c r="T3" s="673" t="s">
        <v>285</v>
      </c>
      <c r="U3" s="672" t="s">
        <v>1160</v>
      </c>
      <c r="V3" s="479" t="s">
        <v>286</v>
      </c>
      <c r="W3" s="479" t="s">
        <v>287</v>
      </c>
      <c r="X3" s="460" t="s">
        <v>523</v>
      </c>
      <c r="Y3" s="109"/>
    </row>
    <row r="4" spans="1:30" s="20" customFormat="1" ht="20.100000000000001" customHeight="1" x14ac:dyDescent="0.25">
      <c r="A4" s="670" t="s">
        <v>11</v>
      </c>
      <c r="B4" s="670"/>
      <c r="C4" s="670"/>
      <c r="D4" s="469"/>
      <c r="E4" s="3"/>
      <c r="F4" s="459"/>
      <c r="G4" s="13" t="s">
        <v>1</v>
      </c>
      <c r="H4" s="459" t="s">
        <v>5</v>
      </c>
      <c r="I4" s="459"/>
      <c r="K4" s="109"/>
      <c r="L4" s="22">
        <v>43646</v>
      </c>
      <c r="M4" s="109"/>
      <c r="N4" s="18" t="s">
        <v>12</v>
      </c>
      <c r="O4" s="22" t="s">
        <v>1066</v>
      </c>
      <c r="P4" s="109"/>
      <c r="Q4" s="671"/>
      <c r="R4" s="21"/>
      <c r="S4" s="479" t="s">
        <v>13</v>
      </c>
      <c r="T4" s="673"/>
      <c r="U4" s="672"/>
      <c r="V4" s="479" t="s">
        <v>288</v>
      </c>
      <c r="W4" s="23" t="s">
        <v>288</v>
      </c>
      <c r="X4" s="23" t="s">
        <v>524</v>
      </c>
      <c r="Y4" s="109"/>
    </row>
    <row r="5" spans="1:30" s="20" customFormat="1" ht="20.100000000000001" customHeight="1" x14ac:dyDescent="0.25">
      <c r="A5" s="24"/>
      <c r="B5" s="25"/>
      <c r="C5" s="26"/>
      <c r="D5" s="470"/>
      <c r="E5" s="14"/>
      <c r="K5" s="109"/>
      <c r="L5" s="22"/>
      <c r="M5" s="109"/>
      <c r="N5" s="18"/>
      <c r="O5" s="22"/>
      <c r="P5" s="109"/>
      <c r="Q5" s="460"/>
      <c r="R5" s="18"/>
      <c r="S5" s="460"/>
      <c r="T5" s="460"/>
      <c r="U5" s="18"/>
      <c r="V5" s="145"/>
      <c r="W5" s="23"/>
      <c r="X5" s="23"/>
      <c r="Y5" s="109"/>
    </row>
    <row r="6" spans="1:30" s="20" customFormat="1" ht="20.100000000000001" customHeight="1" x14ac:dyDescent="0.25">
      <c r="A6" s="60" t="s">
        <v>112</v>
      </c>
      <c r="B6" s="25"/>
      <c r="C6" s="26"/>
      <c r="D6" s="470"/>
      <c r="E6" s="14"/>
      <c r="K6" s="109"/>
      <c r="L6" s="110"/>
      <c r="M6" s="109"/>
      <c r="N6" s="18"/>
      <c r="O6" s="110"/>
      <c r="P6" s="109"/>
      <c r="Q6" s="460"/>
      <c r="R6" s="18"/>
      <c r="S6" s="460"/>
      <c r="T6" s="460"/>
      <c r="U6" s="18"/>
      <c r="V6" s="145"/>
      <c r="W6" s="23"/>
      <c r="X6" s="23"/>
      <c r="Y6" s="109"/>
    </row>
    <row r="7" spans="1:30" ht="20.100000000000001" customHeight="1" x14ac:dyDescent="0.25">
      <c r="A7" s="27">
        <v>1</v>
      </c>
      <c r="B7" s="28">
        <v>114</v>
      </c>
      <c r="C7" s="29">
        <v>5190</v>
      </c>
      <c r="D7" s="467">
        <v>0</v>
      </c>
      <c r="E7" s="30"/>
      <c r="F7" s="6" t="s">
        <v>113</v>
      </c>
      <c r="G7" s="31">
        <f>B7</f>
        <v>114</v>
      </c>
      <c r="H7" s="32" t="s">
        <v>22</v>
      </c>
      <c r="I7" s="6" t="s">
        <v>887</v>
      </c>
      <c r="J7" s="6"/>
      <c r="K7" s="34"/>
      <c r="L7" s="33">
        <f>'114-MOD'!L8</f>
        <v>25</v>
      </c>
      <c r="M7" s="34"/>
      <c r="N7" s="7">
        <f>'114-MOD'!N8</f>
        <v>25</v>
      </c>
      <c r="O7" s="33">
        <f>'114-MOD'!O8</f>
        <v>0</v>
      </c>
      <c r="P7" s="34"/>
      <c r="Q7" s="35">
        <f>'114-MOD'!Q8</f>
        <v>25</v>
      </c>
      <c r="R7" s="36"/>
      <c r="S7" s="35">
        <f>'114-MOD'!S8</f>
        <v>0</v>
      </c>
      <c r="T7" s="37">
        <f t="shared" ref="T7:T79" si="0">Q7+S7</f>
        <v>25</v>
      </c>
      <c r="U7" s="114">
        <f t="shared" ref="U7:U92" si="1">IF(T7=0,"",(T7-N7)/N7)</f>
        <v>0</v>
      </c>
      <c r="V7" s="160">
        <f>'114-MOD'!V8</f>
        <v>0</v>
      </c>
      <c r="W7" s="160">
        <f>'114-MOD'!W8</f>
        <v>0</v>
      </c>
      <c r="X7" s="160">
        <f>W7</f>
        <v>0</v>
      </c>
      <c r="Y7" s="34"/>
      <c r="AD7" s="6" t="s">
        <v>118</v>
      </c>
    </row>
    <row r="8" spans="1:30" ht="20.100000000000001" customHeight="1" x14ac:dyDescent="0.25">
      <c r="A8" s="27">
        <v>1</v>
      </c>
      <c r="B8" s="28">
        <v>114</v>
      </c>
      <c r="C8" s="29">
        <v>5730</v>
      </c>
      <c r="D8" s="467">
        <v>0</v>
      </c>
      <c r="E8" s="30"/>
      <c r="F8" s="6" t="s">
        <v>113</v>
      </c>
      <c r="G8" s="31">
        <f>B8</f>
        <v>114</v>
      </c>
      <c r="H8" s="61" t="s">
        <v>15</v>
      </c>
      <c r="I8" s="6" t="s">
        <v>886</v>
      </c>
      <c r="J8" s="6"/>
      <c r="K8" s="34"/>
      <c r="L8" s="33">
        <f>'114-MOD'!L9</f>
        <v>75</v>
      </c>
      <c r="M8" s="34"/>
      <c r="N8" s="7">
        <f>'114-MOD'!N9</f>
        <v>86</v>
      </c>
      <c r="O8" s="33">
        <f>'114-MOD'!O9</f>
        <v>59</v>
      </c>
      <c r="P8" s="34"/>
      <c r="Q8" s="35">
        <f>'114-MOD'!Q9</f>
        <v>86</v>
      </c>
      <c r="R8" s="36"/>
      <c r="S8" s="35">
        <f>'114-MOD'!S9</f>
        <v>0</v>
      </c>
      <c r="T8" s="37">
        <f t="shared" si="0"/>
        <v>86</v>
      </c>
      <c r="U8" s="114">
        <f t="shared" si="1"/>
        <v>0</v>
      </c>
      <c r="V8" s="160">
        <f>'114-MOD'!V9</f>
        <v>0</v>
      </c>
      <c r="W8" s="160">
        <f>'114-MOD'!W9</f>
        <v>0</v>
      </c>
      <c r="X8" s="160">
        <f t="shared" ref="X8:X79" si="2">W8</f>
        <v>0</v>
      </c>
      <c r="Y8" s="34"/>
      <c r="AD8" s="6" t="s">
        <v>118</v>
      </c>
    </row>
    <row r="9" spans="1:30" ht="20.100000000000001" customHeight="1" x14ac:dyDescent="0.25">
      <c r="A9" s="27">
        <v>1</v>
      </c>
      <c r="B9" s="28">
        <v>122</v>
      </c>
      <c r="C9" s="29">
        <v>5190</v>
      </c>
      <c r="D9" s="467">
        <v>0</v>
      </c>
      <c r="E9" s="30"/>
      <c r="F9" s="6" t="s">
        <v>116</v>
      </c>
      <c r="G9" s="31">
        <f>B9</f>
        <v>122</v>
      </c>
      <c r="H9" s="32" t="s">
        <v>22</v>
      </c>
      <c r="I9" s="6" t="s">
        <v>887</v>
      </c>
      <c r="J9" s="6"/>
      <c r="K9" s="34"/>
      <c r="L9" s="33">
        <f>'122-SEL'!L8</f>
        <v>3600</v>
      </c>
      <c r="M9" s="34"/>
      <c r="N9" s="7">
        <f>'122-SEL'!N8</f>
        <v>3600</v>
      </c>
      <c r="O9" s="33">
        <f>'122-SEL'!O8</f>
        <v>0</v>
      </c>
      <c r="P9" s="34"/>
      <c r="Q9" s="35">
        <f>'122-SEL'!Q8</f>
        <v>3600</v>
      </c>
      <c r="R9" s="36"/>
      <c r="S9" s="35">
        <f>'122-SEL'!S8</f>
        <v>0</v>
      </c>
      <c r="T9" s="37">
        <f t="shared" si="0"/>
        <v>3600</v>
      </c>
      <c r="U9" s="114">
        <f t="shared" si="1"/>
        <v>0</v>
      </c>
      <c r="V9" s="160">
        <f>'122-SEL'!V8</f>
        <v>0</v>
      </c>
      <c r="W9" s="160">
        <f>'122-SEL'!W8</f>
        <v>0</v>
      </c>
      <c r="X9" s="160">
        <f t="shared" si="2"/>
        <v>0</v>
      </c>
      <c r="Y9" s="34"/>
      <c r="AD9" s="6" t="s">
        <v>118</v>
      </c>
    </row>
    <row r="10" spans="1:30" ht="20.100000000000001" customHeight="1" x14ac:dyDescent="0.25">
      <c r="A10" s="27">
        <v>1</v>
      </c>
      <c r="B10" s="28">
        <v>122</v>
      </c>
      <c r="C10" s="29">
        <v>5250</v>
      </c>
      <c r="D10" s="467">
        <v>0</v>
      </c>
      <c r="E10" s="30"/>
      <c r="F10" s="6" t="s">
        <v>116</v>
      </c>
      <c r="G10" s="31">
        <f>B10</f>
        <v>122</v>
      </c>
      <c r="H10" s="6" t="s">
        <v>15</v>
      </c>
      <c r="I10" s="6" t="s">
        <v>889</v>
      </c>
      <c r="J10" s="6"/>
      <c r="K10" s="34"/>
      <c r="L10" s="33">
        <f>'122-SEL'!L9</f>
        <v>3048.83</v>
      </c>
      <c r="M10" s="34"/>
      <c r="N10" s="7">
        <f>'122-SEL'!N9</f>
        <v>1400</v>
      </c>
      <c r="O10" s="33">
        <f>'122-SEL'!O9</f>
        <v>0</v>
      </c>
      <c r="P10" s="34"/>
      <c r="Q10" s="35">
        <f>'122-SEL'!Q9</f>
        <v>1400</v>
      </c>
      <c r="R10" s="36"/>
      <c r="S10" s="35">
        <f>'122-SEL'!S9</f>
        <v>0</v>
      </c>
      <c r="T10" s="37">
        <f t="shared" si="0"/>
        <v>1400</v>
      </c>
      <c r="U10" s="114">
        <f>IF(T10=0,"",(T10-N10)/N10)</f>
        <v>0</v>
      </c>
      <c r="V10" s="160">
        <f>'122-SEL'!V9</f>
        <v>0</v>
      </c>
      <c r="W10" s="160">
        <f>'122-SEL'!W9</f>
        <v>0</v>
      </c>
      <c r="X10" s="160">
        <f t="shared" si="2"/>
        <v>0</v>
      </c>
      <c r="Y10" s="34"/>
      <c r="Z10" s="39"/>
      <c r="AD10" s="6" t="s">
        <v>118</v>
      </c>
    </row>
    <row r="11" spans="1:30" ht="20.100000000000001" customHeight="1" x14ac:dyDescent="0.25">
      <c r="A11" s="27">
        <v>1</v>
      </c>
      <c r="B11" s="28">
        <v>122</v>
      </c>
      <c r="C11" s="29">
        <v>5308</v>
      </c>
      <c r="D11" s="467">
        <v>0</v>
      </c>
      <c r="E11" s="30"/>
      <c r="F11" s="6" t="s">
        <v>116</v>
      </c>
      <c r="G11" s="31">
        <f t="shared" ref="G11:G14" si="3">B11</f>
        <v>122</v>
      </c>
      <c r="H11" s="6" t="s">
        <v>15</v>
      </c>
      <c r="I11" s="6" t="s">
        <v>890</v>
      </c>
      <c r="J11" s="6"/>
      <c r="K11" s="34"/>
      <c r="L11" s="33">
        <f>'122-SEL'!L10</f>
        <v>0</v>
      </c>
      <c r="M11" s="34"/>
      <c r="N11" s="7">
        <f>'122-SEL'!N10</f>
        <v>500</v>
      </c>
      <c r="O11" s="33">
        <f>'122-SEL'!O10</f>
        <v>0</v>
      </c>
      <c r="P11" s="34"/>
      <c r="Q11" s="35">
        <f>'122-SEL'!Q10</f>
        <v>500</v>
      </c>
      <c r="R11" s="36"/>
      <c r="S11" s="35">
        <f>'122-SEL'!S10</f>
        <v>0</v>
      </c>
      <c r="T11" s="37">
        <f t="shared" si="0"/>
        <v>500</v>
      </c>
      <c r="U11" s="114">
        <f t="shared" ref="U11:U14" si="4">IF(T11=0,"",(T11-N11)/N11)</f>
        <v>0</v>
      </c>
      <c r="V11" s="160">
        <f>'122-SEL'!V10</f>
        <v>0</v>
      </c>
      <c r="W11" s="160">
        <f>'122-SEL'!W10</f>
        <v>0</v>
      </c>
      <c r="X11" s="160">
        <f t="shared" ref="X11:X14" si="5">W11</f>
        <v>0</v>
      </c>
      <c r="Y11" s="34"/>
      <c r="Z11" s="39"/>
    </row>
    <row r="12" spans="1:30" ht="20.100000000000001" customHeight="1" x14ac:dyDescent="0.25">
      <c r="A12" s="27">
        <v>1</v>
      </c>
      <c r="B12" s="28">
        <v>122</v>
      </c>
      <c r="C12" s="29">
        <v>5385</v>
      </c>
      <c r="D12" s="467">
        <v>0</v>
      </c>
      <c r="E12" s="30"/>
      <c r="F12" s="6" t="s">
        <v>116</v>
      </c>
      <c r="G12" s="31">
        <f t="shared" si="3"/>
        <v>122</v>
      </c>
      <c r="H12" s="6" t="s">
        <v>15</v>
      </c>
      <c r="I12" s="6" t="s">
        <v>888</v>
      </c>
      <c r="J12" s="6"/>
      <c r="K12" s="34"/>
      <c r="L12" s="33">
        <f>'122-SEL'!L11</f>
        <v>0</v>
      </c>
      <c r="M12" s="34"/>
      <c r="N12" s="7">
        <f>'122-SEL'!N11</f>
        <v>65</v>
      </c>
      <c r="O12" s="33">
        <f>'122-SEL'!O11</f>
        <v>0</v>
      </c>
      <c r="P12" s="34"/>
      <c r="Q12" s="35">
        <f>'122-SEL'!Q11</f>
        <v>65</v>
      </c>
      <c r="R12" s="36"/>
      <c r="S12" s="35">
        <f>'122-SEL'!S11</f>
        <v>0</v>
      </c>
      <c r="T12" s="37">
        <f t="shared" si="0"/>
        <v>65</v>
      </c>
      <c r="U12" s="114">
        <f t="shared" si="4"/>
        <v>0</v>
      </c>
      <c r="V12" s="160">
        <f>'122-SEL'!V11</f>
        <v>0</v>
      </c>
      <c r="W12" s="160">
        <f>'122-SEL'!W11</f>
        <v>0</v>
      </c>
      <c r="X12" s="160">
        <f t="shared" si="5"/>
        <v>0</v>
      </c>
      <c r="Y12" s="34"/>
      <c r="Z12" s="39"/>
    </row>
    <row r="13" spans="1:30" ht="20.100000000000001" customHeight="1" x14ac:dyDescent="0.25">
      <c r="A13" s="27">
        <v>1</v>
      </c>
      <c r="B13" s="28">
        <v>122</v>
      </c>
      <c r="C13" s="29">
        <v>5580</v>
      </c>
      <c r="D13" s="467">
        <v>0</v>
      </c>
      <c r="E13" s="30"/>
      <c r="F13" s="6" t="s">
        <v>116</v>
      </c>
      <c r="G13" s="31">
        <f t="shared" si="3"/>
        <v>122</v>
      </c>
      <c r="H13" s="6" t="s">
        <v>15</v>
      </c>
      <c r="I13" s="6" t="s">
        <v>891</v>
      </c>
      <c r="J13" s="6"/>
      <c r="K13" s="34"/>
      <c r="L13" s="33">
        <f>'122-SEL'!L12</f>
        <v>0</v>
      </c>
      <c r="M13" s="34"/>
      <c r="N13" s="7">
        <f>'122-SEL'!N12</f>
        <v>3500</v>
      </c>
      <c r="O13" s="33">
        <f>'122-SEL'!O12</f>
        <v>100.16</v>
      </c>
      <c r="P13" s="34"/>
      <c r="Q13" s="35">
        <f>'122-SEL'!Q12</f>
        <v>3500</v>
      </c>
      <c r="R13" s="36"/>
      <c r="S13" s="35">
        <f>'122-SEL'!S12</f>
        <v>-315</v>
      </c>
      <c r="T13" s="37">
        <f t="shared" si="0"/>
        <v>3185</v>
      </c>
      <c r="U13" s="114">
        <f t="shared" si="4"/>
        <v>-0.09</v>
      </c>
      <c r="V13" s="160">
        <f>'122-SEL'!V12</f>
        <v>0</v>
      </c>
      <c r="W13" s="160">
        <f>'122-SEL'!W12</f>
        <v>0</v>
      </c>
      <c r="X13" s="160">
        <f t="shared" si="5"/>
        <v>0</v>
      </c>
      <c r="Y13" s="34"/>
      <c r="Z13" s="39"/>
    </row>
    <row r="14" spans="1:30" ht="20.100000000000001" customHeight="1" x14ac:dyDescent="0.25">
      <c r="A14" s="27">
        <v>1</v>
      </c>
      <c r="B14" s="28">
        <v>122</v>
      </c>
      <c r="C14" s="29">
        <v>5730</v>
      </c>
      <c r="D14" s="467">
        <v>0</v>
      </c>
      <c r="E14" s="30"/>
      <c r="F14" s="6" t="s">
        <v>116</v>
      </c>
      <c r="G14" s="31">
        <f t="shared" si="3"/>
        <v>122</v>
      </c>
      <c r="H14" s="6" t="s">
        <v>15</v>
      </c>
      <c r="I14" s="6" t="s">
        <v>886</v>
      </c>
      <c r="J14" s="6"/>
      <c r="K14" s="34"/>
      <c r="L14" s="33">
        <f>'122-SEL'!L13</f>
        <v>0</v>
      </c>
      <c r="M14" s="34"/>
      <c r="N14" s="7">
        <f>'122-SEL'!N13</f>
        <v>685</v>
      </c>
      <c r="O14" s="33">
        <f>'122-SEL'!O13</f>
        <v>934</v>
      </c>
      <c r="P14" s="34"/>
      <c r="Q14" s="35">
        <f>'122-SEL'!Q13</f>
        <v>685</v>
      </c>
      <c r="R14" s="36"/>
      <c r="S14" s="35">
        <f>'122-SEL'!S13</f>
        <v>315</v>
      </c>
      <c r="T14" s="37">
        <f t="shared" si="0"/>
        <v>1000</v>
      </c>
      <c r="U14" s="114">
        <f t="shared" si="4"/>
        <v>0.45985401459854014</v>
      </c>
      <c r="V14" s="160">
        <f>'122-SEL'!V13</f>
        <v>0</v>
      </c>
      <c r="W14" s="160">
        <f>'122-SEL'!W13</f>
        <v>0</v>
      </c>
      <c r="X14" s="160">
        <f t="shared" si="5"/>
        <v>0</v>
      </c>
      <c r="Y14" s="34"/>
      <c r="Z14" s="39"/>
    </row>
    <row r="15" spans="1:30" ht="20.100000000000001" customHeight="1" x14ac:dyDescent="0.25">
      <c r="A15" s="27">
        <v>1</v>
      </c>
      <c r="B15" s="28">
        <v>123</v>
      </c>
      <c r="C15" s="29">
        <v>5100</v>
      </c>
      <c r="D15" s="467">
        <v>0</v>
      </c>
      <c r="E15" s="30"/>
      <c r="F15" s="6" t="s">
        <v>120</v>
      </c>
      <c r="G15" s="31">
        <f>B15</f>
        <v>123</v>
      </c>
      <c r="H15" s="32" t="s">
        <v>22</v>
      </c>
      <c r="I15" s="333" t="s">
        <v>892</v>
      </c>
      <c r="J15" s="6"/>
      <c r="K15" s="34"/>
      <c r="L15" s="33">
        <f>'123-ADM'!L8</f>
        <v>103493.72</v>
      </c>
      <c r="M15" s="34"/>
      <c r="N15" s="7">
        <f>'123-ADM'!N8</f>
        <v>135000</v>
      </c>
      <c r="O15" s="33">
        <f>'123-ADM'!O8</f>
        <v>32508.400000000001</v>
      </c>
      <c r="P15" s="34"/>
      <c r="Q15" s="35">
        <f>'123-ADM'!Q8</f>
        <v>135000</v>
      </c>
      <c r="R15" s="36"/>
      <c r="S15" s="35">
        <f>'123-ADM'!S8</f>
        <v>-35000</v>
      </c>
      <c r="T15" s="37">
        <f t="shared" si="0"/>
        <v>100000</v>
      </c>
      <c r="U15" s="114">
        <f t="shared" si="1"/>
        <v>-0.25925925925925924</v>
      </c>
      <c r="V15" s="160">
        <f>'123-ADM'!V8</f>
        <v>0</v>
      </c>
      <c r="W15" s="160">
        <f>'123-ADM'!W8</f>
        <v>0</v>
      </c>
      <c r="X15" s="160">
        <f t="shared" si="2"/>
        <v>0</v>
      </c>
      <c r="Y15" s="34"/>
      <c r="AD15" s="6" t="s">
        <v>118</v>
      </c>
    </row>
    <row r="16" spans="1:30" ht="20.100000000000001" customHeight="1" x14ac:dyDescent="0.25">
      <c r="A16" s="27">
        <v>1</v>
      </c>
      <c r="B16" s="28">
        <v>123</v>
      </c>
      <c r="C16" s="29">
        <v>5308</v>
      </c>
      <c r="D16" s="467">
        <v>0</v>
      </c>
      <c r="E16" s="30"/>
      <c r="F16" s="6" t="s">
        <v>120</v>
      </c>
      <c r="G16" s="31">
        <f>B16</f>
        <v>123</v>
      </c>
      <c r="H16" s="6" t="s">
        <v>15</v>
      </c>
      <c r="I16" s="6" t="s">
        <v>890</v>
      </c>
      <c r="J16" s="6"/>
      <c r="K16" s="34"/>
      <c r="L16" s="33">
        <f>'123-ADM'!L9</f>
        <v>4903.6499999999996</v>
      </c>
      <c r="M16" s="34"/>
      <c r="N16" s="7">
        <f>'123-ADM'!N9</f>
        <v>1350</v>
      </c>
      <c r="O16" s="33">
        <f>'123-ADM'!O9</f>
        <v>0</v>
      </c>
      <c r="P16" s="34"/>
      <c r="Q16" s="35">
        <f>'123-ADM'!Q9</f>
        <v>1350</v>
      </c>
      <c r="R16" s="36"/>
      <c r="S16" s="35">
        <f>'123-ADM'!S9</f>
        <v>0</v>
      </c>
      <c r="T16" s="37">
        <f t="shared" si="0"/>
        <v>1350</v>
      </c>
      <c r="U16" s="114">
        <f t="shared" si="1"/>
        <v>0</v>
      </c>
      <c r="V16" s="160">
        <f>'123-ADM'!V9</f>
        <v>0</v>
      </c>
      <c r="W16" s="160">
        <f>'123-ADM'!W9</f>
        <v>0</v>
      </c>
      <c r="X16" s="160">
        <f t="shared" si="2"/>
        <v>0</v>
      </c>
      <c r="Y16" s="34"/>
      <c r="AD16" s="6" t="s">
        <v>118</v>
      </c>
    </row>
    <row r="17" spans="1:30" ht="20.100000000000001" customHeight="1" x14ac:dyDescent="0.25">
      <c r="A17" s="27">
        <v>1</v>
      </c>
      <c r="B17" s="28">
        <v>123</v>
      </c>
      <c r="C17" s="29">
        <v>5340</v>
      </c>
      <c r="D17" s="467">
        <v>0</v>
      </c>
      <c r="E17" s="30"/>
      <c r="F17" s="6" t="s">
        <v>120</v>
      </c>
      <c r="G17" s="31">
        <f t="shared" ref="G17:G20" si="6">B17</f>
        <v>123</v>
      </c>
      <c r="H17" s="6" t="s">
        <v>15</v>
      </c>
      <c r="I17" s="6" t="s">
        <v>894</v>
      </c>
      <c r="J17" s="6"/>
      <c r="K17" s="34"/>
      <c r="L17" s="33">
        <f>'123-ADM'!L10</f>
        <v>0</v>
      </c>
      <c r="M17" s="34"/>
      <c r="N17" s="7">
        <v>1200</v>
      </c>
      <c r="O17" s="33">
        <f>'123-ADM'!O10</f>
        <v>0</v>
      </c>
      <c r="P17" s="34"/>
      <c r="Q17" s="35">
        <f>'123-ADM'!Q10</f>
        <v>1200</v>
      </c>
      <c r="R17" s="36"/>
      <c r="S17" s="35">
        <f>'123-ADM'!S10</f>
        <v>0</v>
      </c>
      <c r="T17" s="37">
        <f t="shared" si="0"/>
        <v>1200</v>
      </c>
      <c r="U17" s="114">
        <f t="shared" ref="U17:U19" si="7">IF(T17=0,"",(T17-N17)/N17)</f>
        <v>0</v>
      </c>
      <c r="V17" s="160">
        <f>'123-ADM'!V10</f>
        <v>0</v>
      </c>
      <c r="W17" s="160">
        <f>'123-ADM'!W10</f>
        <v>0</v>
      </c>
      <c r="X17" s="160">
        <f t="shared" ref="X17:X19" si="8">W17</f>
        <v>0</v>
      </c>
      <c r="Y17" s="34"/>
      <c r="AD17" s="6" t="s">
        <v>118</v>
      </c>
    </row>
    <row r="18" spans="1:30" ht="20.100000000000001" customHeight="1" x14ac:dyDescent="0.25">
      <c r="A18" s="27">
        <v>1</v>
      </c>
      <c r="B18" s="28">
        <v>123</v>
      </c>
      <c r="C18" s="29">
        <v>5710</v>
      </c>
      <c r="D18" s="467">
        <v>0</v>
      </c>
      <c r="E18" s="30"/>
      <c r="F18" s="6" t="s">
        <v>120</v>
      </c>
      <c r="G18" s="31">
        <f t="shared" si="6"/>
        <v>123</v>
      </c>
      <c r="H18" s="6" t="s">
        <v>15</v>
      </c>
      <c r="I18" s="6" t="s">
        <v>895</v>
      </c>
      <c r="J18" s="6"/>
      <c r="K18" s="34"/>
      <c r="L18" s="33">
        <f>'123-ADM'!L11</f>
        <v>0</v>
      </c>
      <c r="M18" s="34"/>
      <c r="N18" s="7">
        <f>'123-ADM'!N11</f>
        <v>400</v>
      </c>
      <c r="O18" s="33">
        <f>'123-ADM'!O11</f>
        <v>0</v>
      </c>
      <c r="P18" s="34"/>
      <c r="Q18" s="35">
        <f>'123-ADM'!Q11</f>
        <v>400</v>
      </c>
      <c r="R18" s="36"/>
      <c r="S18" s="35">
        <f>'123-ADM'!S11</f>
        <v>0</v>
      </c>
      <c r="T18" s="37">
        <f t="shared" si="0"/>
        <v>400</v>
      </c>
      <c r="U18" s="114">
        <f t="shared" si="7"/>
        <v>0</v>
      </c>
      <c r="V18" s="160">
        <f>'123-ADM'!V11</f>
        <v>0</v>
      </c>
      <c r="W18" s="160">
        <f>'123-ADM'!W11</f>
        <v>0</v>
      </c>
      <c r="X18" s="160">
        <f t="shared" si="8"/>
        <v>0</v>
      </c>
      <c r="Y18" s="34"/>
    </row>
    <row r="19" spans="1:30" ht="20.100000000000001" customHeight="1" x14ac:dyDescent="0.25">
      <c r="A19" s="27">
        <v>1</v>
      </c>
      <c r="B19" s="28">
        <v>123</v>
      </c>
      <c r="C19" s="29">
        <v>5730</v>
      </c>
      <c r="D19" s="467">
        <v>0</v>
      </c>
      <c r="E19" s="30"/>
      <c r="F19" s="6" t="s">
        <v>120</v>
      </c>
      <c r="G19" s="31">
        <f t="shared" si="6"/>
        <v>123</v>
      </c>
      <c r="H19" s="6" t="s">
        <v>15</v>
      </c>
      <c r="I19" s="6" t="s">
        <v>886</v>
      </c>
      <c r="J19" s="6"/>
      <c r="K19" s="34"/>
      <c r="L19" s="33">
        <f>'123-ADM'!L12</f>
        <v>0</v>
      </c>
      <c r="M19" s="34"/>
      <c r="N19" s="7">
        <f>'123-ADM'!N12</f>
        <v>750</v>
      </c>
      <c r="O19" s="33">
        <f>'123-ADM'!O12</f>
        <v>0</v>
      </c>
      <c r="P19" s="34"/>
      <c r="Q19" s="35">
        <f>'123-ADM'!Q12</f>
        <v>750</v>
      </c>
      <c r="R19" s="36"/>
      <c r="S19" s="35">
        <f>'123-ADM'!S12</f>
        <v>0</v>
      </c>
      <c r="T19" s="37">
        <f t="shared" si="0"/>
        <v>750</v>
      </c>
      <c r="U19" s="114">
        <f t="shared" si="7"/>
        <v>0</v>
      </c>
      <c r="V19" s="160">
        <f>'123-ADM'!V12</f>
        <v>0</v>
      </c>
      <c r="W19" s="160">
        <f>'123-ADM'!W12</f>
        <v>0</v>
      </c>
      <c r="X19" s="160">
        <f t="shared" si="8"/>
        <v>0</v>
      </c>
      <c r="Y19" s="34"/>
    </row>
    <row r="20" spans="1:30" ht="20.100000000000001" customHeight="1" x14ac:dyDescent="0.25">
      <c r="A20" s="27">
        <v>1</v>
      </c>
      <c r="B20" s="28">
        <v>132</v>
      </c>
      <c r="C20" s="29">
        <v>5780</v>
      </c>
      <c r="D20" s="467">
        <v>0</v>
      </c>
      <c r="E20" s="30"/>
      <c r="F20" s="6" t="s">
        <v>123</v>
      </c>
      <c r="G20" s="31">
        <f t="shared" si="6"/>
        <v>132</v>
      </c>
      <c r="H20" s="6" t="s">
        <v>15</v>
      </c>
      <c r="I20" s="6" t="s">
        <v>124</v>
      </c>
      <c r="J20" s="6"/>
      <c r="K20" s="34"/>
      <c r="L20" s="33"/>
      <c r="M20" s="34"/>
      <c r="N20" s="7">
        <v>75000</v>
      </c>
      <c r="O20" s="33">
        <v>0</v>
      </c>
      <c r="P20" s="34"/>
      <c r="Q20" s="35">
        <v>75000</v>
      </c>
      <c r="R20" s="36"/>
      <c r="S20" s="35"/>
      <c r="T20" s="37">
        <f t="shared" si="0"/>
        <v>75000</v>
      </c>
      <c r="U20" s="114">
        <v>0</v>
      </c>
      <c r="V20" s="160"/>
      <c r="W20" s="160"/>
      <c r="X20" s="160"/>
      <c r="Y20" s="34"/>
    </row>
    <row r="21" spans="1:30" ht="20.100000000000001" customHeight="1" x14ac:dyDescent="0.25">
      <c r="A21" s="27">
        <v>1</v>
      </c>
      <c r="B21" s="28">
        <v>135</v>
      </c>
      <c r="C21" s="29">
        <v>5110</v>
      </c>
      <c r="D21" s="467">
        <v>0</v>
      </c>
      <c r="E21" s="30"/>
      <c r="F21" s="6" t="s">
        <v>125</v>
      </c>
      <c r="G21" s="31">
        <f>B21</f>
        <v>135</v>
      </c>
      <c r="H21" s="32" t="s">
        <v>22</v>
      </c>
      <c r="I21" s="333" t="s">
        <v>892</v>
      </c>
      <c r="J21" s="6"/>
      <c r="K21" s="34"/>
      <c r="L21" s="33">
        <f>'135-ACT'!L8</f>
        <v>50920.17</v>
      </c>
      <c r="M21" s="34"/>
      <c r="N21" s="7">
        <f>'135-ACT'!N8</f>
        <v>51938</v>
      </c>
      <c r="O21" s="33">
        <f>'135-ACT'!O8</f>
        <v>16850.400000000001</v>
      </c>
      <c r="P21" s="34"/>
      <c r="Q21" s="35">
        <f>'135-ACT'!Q8</f>
        <v>51938</v>
      </c>
      <c r="R21" s="36"/>
      <c r="S21" s="35">
        <f>'135-ACT'!S8</f>
        <v>1039</v>
      </c>
      <c r="T21" s="37">
        <f t="shared" si="0"/>
        <v>52977</v>
      </c>
      <c r="U21" s="114">
        <f t="shared" si="1"/>
        <v>2.0004620894143017E-2</v>
      </c>
      <c r="V21" s="160">
        <f>'135-ACT'!V8</f>
        <v>0</v>
      </c>
      <c r="W21" s="160">
        <f>'135-ACT'!W8</f>
        <v>0</v>
      </c>
      <c r="X21" s="160">
        <f t="shared" si="2"/>
        <v>0</v>
      </c>
      <c r="Y21" s="34"/>
      <c r="Z21" s="39"/>
      <c r="AD21" s="6" t="s">
        <v>260</v>
      </c>
    </row>
    <row r="22" spans="1:30" ht="20.100000000000001" customHeight="1" x14ac:dyDescent="0.25">
      <c r="A22" s="27">
        <v>1</v>
      </c>
      <c r="B22" s="28">
        <v>135</v>
      </c>
      <c r="C22" s="29">
        <v>5190</v>
      </c>
      <c r="D22" s="467">
        <v>0</v>
      </c>
      <c r="E22" s="30"/>
      <c r="F22" s="6" t="s">
        <v>125</v>
      </c>
      <c r="G22" s="31">
        <f>B22</f>
        <v>135</v>
      </c>
      <c r="H22" s="32" t="s">
        <v>15</v>
      </c>
      <c r="I22" s="333" t="s">
        <v>1039</v>
      </c>
      <c r="J22" s="6"/>
      <c r="K22" s="34"/>
      <c r="L22" s="33">
        <f>'135-ACT'!L9</f>
        <v>0</v>
      </c>
      <c r="M22" s="34"/>
      <c r="N22" s="7">
        <f>'135-ACT'!N9</f>
        <v>0</v>
      </c>
      <c r="O22" s="33">
        <f>'135-ACT'!O9</f>
        <v>1000</v>
      </c>
      <c r="P22" s="34"/>
      <c r="Q22" s="35">
        <f>'135-ACT'!Q9</f>
        <v>0</v>
      </c>
      <c r="R22" s="36"/>
      <c r="S22" s="35">
        <f>'135-ACT'!S9</f>
        <v>1000</v>
      </c>
      <c r="T22" s="37">
        <f t="shared" si="0"/>
        <v>1000</v>
      </c>
      <c r="U22" s="114" t="e">
        <f t="shared" si="1"/>
        <v>#DIV/0!</v>
      </c>
      <c r="V22" s="160">
        <f>'135-ACT'!V9</f>
        <v>0</v>
      </c>
      <c r="W22" s="160">
        <f>'135-ACT'!W9</f>
        <v>0</v>
      </c>
      <c r="X22" s="160">
        <f t="shared" si="2"/>
        <v>0</v>
      </c>
      <c r="Y22" s="34"/>
      <c r="AD22" s="6" t="s">
        <v>260</v>
      </c>
    </row>
    <row r="23" spans="1:30" ht="20.100000000000001" customHeight="1" x14ac:dyDescent="0.25">
      <c r="A23" s="27">
        <v>1</v>
      </c>
      <c r="B23" s="28">
        <v>135</v>
      </c>
      <c r="C23" s="29">
        <v>5302</v>
      </c>
      <c r="D23" s="467">
        <v>0</v>
      </c>
      <c r="E23" s="30"/>
      <c r="F23" s="6" t="s">
        <v>125</v>
      </c>
      <c r="G23" s="31">
        <f>B23</f>
        <v>135</v>
      </c>
      <c r="H23" s="6" t="s">
        <v>15</v>
      </c>
      <c r="I23" s="6" t="s">
        <v>1041</v>
      </c>
      <c r="J23" s="6"/>
      <c r="K23" s="34"/>
      <c r="L23" s="33">
        <f>'135-ACT'!L10</f>
        <v>14500</v>
      </c>
      <c r="M23" s="34"/>
      <c r="N23" s="7">
        <f>'135-ACT'!N10</f>
        <v>14500</v>
      </c>
      <c r="O23" s="33">
        <f>'135-ACT'!O10</f>
        <v>0</v>
      </c>
      <c r="P23" s="34"/>
      <c r="Q23" s="35">
        <f>'135-ACT'!Q10</f>
        <v>14500</v>
      </c>
      <c r="R23" s="36"/>
      <c r="S23" s="35">
        <f>'135-ACT'!S10</f>
        <v>0</v>
      </c>
      <c r="T23" s="37">
        <f t="shared" si="0"/>
        <v>14500</v>
      </c>
      <c r="U23" s="114">
        <f t="shared" si="1"/>
        <v>0</v>
      </c>
      <c r="V23" s="160">
        <f>'135-ACT'!V10</f>
        <v>0</v>
      </c>
      <c r="W23" s="160">
        <f>'135-ACT'!W10</f>
        <v>0</v>
      </c>
      <c r="X23" s="160">
        <f t="shared" si="2"/>
        <v>0</v>
      </c>
      <c r="Y23" s="34"/>
      <c r="AD23" s="6" t="s">
        <v>260</v>
      </c>
    </row>
    <row r="24" spans="1:30" ht="20.100000000000001" customHeight="1" x14ac:dyDescent="0.25">
      <c r="A24" s="27">
        <v>1</v>
      </c>
      <c r="B24" s="28">
        <v>135</v>
      </c>
      <c r="C24" s="29">
        <v>5308</v>
      </c>
      <c r="D24" s="467">
        <v>0</v>
      </c>
      <c r="E24" s="30"/>
      <c r="F24" s="6" t="s">
        <v>125</v>
      </c>
      <c r="G24" s="31">
        <f t="shared" ref="G24:G28" si="9">B24</f>
        <v>135</v>
      </c>
      <c r="H24" s="32" t="s">
        <v>15</v>
      </c>
      <c r="I24" s="6" t="s">
        <v>890</v>
      </c>
      <c r="J24" s="6"/>
      <c r="K24" s="34"/>
      <c r="L24" s="33">
        <f>'135-ACT'!L11</f>
        <v>7323.95</v>
      </c>
      <c r="M24" s="34"/>
      <c r="N24" s="7">
        <f>'135-ACT'!N11</f>
        <v>300</v>
      </c>
      <c r="O24" s="33">
        <f>'135-ACT'!O11</f>
        <v>60</v>
      </c>
      <c r="P24" s="34"/>
      <c r="Q24" s="35">
        <f>'135-ACT'!Q11</f>
        <v>300</v>
      </c>
      <c r="R24" s="36"/>
      <c r="S24" s="35">
        <f>'135-ACT'!S11</f>
        <v>0</v>
      </c>
      <c r="T24" s="37">
        <f t="shared" si="0"/>
        <v>300</v>
      </c>
      <c r="U24" s="114">
        <f t="shared" ref="U24:U28" si="10">IF(T24=0,"",(T24-N24)/N24)</f>
        <v>0</v>
      </c>
      <c r="V24" s="160">
        <f>'135-ACT'!V11</f>
        <v>0</v>
      </c>
      <c r="W24" s="160">
        <f>'135-ACT'!W11</f>
        <v>0</v>
      </c>
      <c r="X24" s="160">
        <f t="shared" ref="X24:X28" si="11">W24</f>
        <v>0</v>
      </c>
      <c r="Y24" s="34"/>
    </row>
    <row r="25" spans="1:30" ht="20.100000000000001" customHeight="1" x14ac:dyDescent="0.25">
      <c r="A25" s="27">
        <v>1</v>
      </c>
      <c r="B25" s="28">
        <v>135</v>
      </c>
      <c r="C25" s="29">
        <v>5385</v>
      </c>
      <c r="D25" s="467">
        <v>0</v>
      </c>
      <c r="E25" s="30"/>
      <c r="F25" s="6" t="s">
        <v>125</v>
      </c>
      <c r="G25" s="31">
        <f t="shared" si="9"/>
        <v>135</v>
      </c>
      <c r="H25" s="6" t="s">
        <v>15</v>
      </c>
      <c r="I25" s="6" t="s">
        <v>888</v>
      </c>
      <c r="J25" s="6"/>
      <c r="K25" s="34"/>
      <c r="L25" s="33">
        <f>'135-ACT'!L12</f>
        <v>0</v>
      </c>
      <c r="M25" s="34"/>
      <c r="N25" s="7">
        <f>'135-ACT'!N12</f>
        <v>6193</v>
      </c>
      <c r="O25" s="33">
        <f>'135-ACT'!O12</f>
        <v>0</v>
      </c>
      <c r="P25" s="34"/>
      <c r="Q25" s="35">
        <f>'135-ACT'!Q12</f>
        <v>6193</v>
      </c>
      <c r="R25" s="36"/>
      <c r="S25" s="35">
        <f>'135-ACT'!S12</f>
        <v>-400</v>
      </c>
      <c r="T25" s="37">
        <f t="shared" si="0"/>
        <v>5793</v>
      </c>
      <c r="U25" s="114">
        <f t="shared" si="10"/>
        <v>-6.4589052155659618E-2</v>
      </c>
      <c r="V25" s="160">
        <f>'135-ACT'!V12</f>
        <v>0</v>
      </c>
      <c r="W25" s="160">
        <f>'135-ACT'!W12</f>
        <v>0</v>
      </c>
      <c r="X25" s="160">
        <f t="shared" si="11"/>
        <v>0</v>
      </c>
      <c r="Y25" s="34"/>
    </row>
    <row r="26" spans="1:30" ht="20.100000000000001" customHeight="1" x14ac:dyDescent="0.25">
      <c r="A26" s="27">
        <v>1</v>
      </c>
      <c r="B26" s="28">
        <v>135</v>
      </c>
      <c r="C26" s="29">
        <v>5420</v>
      </c>
      <c r="D26" s="467">
        <v>0</v>
      </c>
      <c r="E26" s="30"/>
      <c r="F26" s="6" t="s">
        <v>125</v>
      </c>
      <c r="G26" s="31">
        <f t="shared" si="9"/>
        <v>135</v>
      </c>
      <c r="H26" s="32" t="s">
        <v>15</v>
      </c>
      <c r="I26" s="6" t="s">
        <v>897</v>
      </c>
      <c r="J26" s="6"/>
      <c r="K26" s="34"/>
      <c r="L26" s="33">
        <f>'135-ACT'!L13</f>
        <v>0</v>
      </c>
      <c r="M26" s="34"/>
      <c r="N26" s="7">
        <f>'135-ACT'!N13</f>
        <v>200</v>
      </c>
      <c r="O26" s="33">
        <f>'135-ACT'!O13</f>
        <v>0</v>
      </c>
      <c r="P26" s="34"/>
      <c r="Q26" s="35">
        <f>'135-ACT'!Q13</f>
        <v>200</v>
      </c>
      <c r="R26" s="36"/>
      <c r="S26" s="35">
        <f>'135-ACT'!S13</f>
        <v>-100</v>
      </c>
      <c r="T26" s="37">
        <f t="shared" si="0"/>
        <v>100</v>
      </c>
      <c r="U26" s="114">
        <f t="shared" si="10"/>
        <v>-0.5</v>
      </c>
      <c r="V26" s="160">
        <f>'135-ACT'!V13</f>
        <v>0</v>
      </c>
      <c r="W26" s="160">
        <f>'135-ACT'!W13</f>
        <v>0</v>
      </c>
      <c r="X26" s="160">
        <f t="shared" si="11"/>
        <v>0</v>
      </c>
      <c r="Y26" s="34"/>
    </row>
    <row r="27" spans="1:30" ht="20.100000000000001" customHeight="1" x14ac:dyDescent="0.25">
      <c r="A27" s="27">
        <v>1</v>
      </c>
      <c r="B27" s="28">
        <v>135</v>
      </c>
      <c r="C27" s="29">
        <v>5710</v>
      </c>
      <c r="D27" s="467">
        <v>0</v>
      </c>
      <c r="E27" s="30"/>
      <c r="F27" s="6" t="s">
        <v>125</v>
      </c>
      <c r="G27" s="31">
        <f t="shared" si="9"/>
        <v>135</v>
      </c>
      <c r="H27" s="6" t="s">
        <v>15</v>
      </c>
      <c r="I27" s="6" t="s">
        <v>895</v>
      </c>
      <c r="J27" s="6"/>
      <c r="K27" s="34"/>
      <c r="L27" s="33">
        <f>'135-ACT'!L14</f>
        <v>0</v>
      </c>
      <c r="M27" s="34"/>
      <c r="N27" s="7">
        <f>'135-ACT'!N14</f>
        <v>2700</v>
      </c>
      <c r="O27" s="33">
        <f>'135-ACT'!O14</f>
        <v>63.12</v>
      </c>
      <c r="P27" s="34"/>
      <c r="Q27" s="35">
        <f>'135-ACT'!Q14</f>
        <v>2700</v>
      </c>
      <c r="R27" s="36"/>
      <c r="S27" s="35">
        <f>'135-ACT'!S14</f>
        <v>-369</v>
      </c>
      <c r="T27" s="37">
        <f t="shared" si="0"/>
        <v>2331</v>
      </c>
      <c r="U27" s="114">
        <f t="shared" si="10"/>
        <v>-0.13666666666666666</v>
      </c>
      <c r="V27" s="160">
        <f>'135-ACT'!V14</f>
        <v>0</v>
      </c>
      <c r="W27" s="160">
        <f>'135-ACT'!W14</f>
        <v>0</v>
      </c>
      <c r="X27" s="160">
        <f t="shared" si="11"/>
        <v>0</v>
      </c>
      <c r="Y27" s="34"/>
    </row>
    <row r="28" spans="1:30" ht="20.100000000000001" customHeight="1" x14ac:dyDescent="0.25">
      <c r="A28" s="27">
        <v>1</v>
      </c>
      <c r="B28" s="28">
        <v>135</v>
      </c>
      <c r="C28" s="29">
        <v>5730</v>
      </c>
      <c r="D28" s="467">
        <v>0</v>
      </c>
      <c r="E28" s="30"/>
      <c r="F28" s="6" t="s">
        <v>125</v>
      </c>
      <c r="G28" s="31">
        <f t="shared" si="9"/>
        <v>135</v>
      </c>
      <c r="H28" s="32" t="s">
        <v>15</v>
      </c>
      <c r="I28" s="6" t="s">
        <v>886</v>
      </c>
      <c r="J28" s="6"/>
      <c r="K28" s="34"/>
      <c r="L28" s="33">
        <f>'135-ACT'!L15</f>
        <v>0</v>
      </c>
      <c r="M28" s="34"/>
      <c r="N28" s="7">
        <f>'135-ACT'!N15</f>
        <v>300</v>
      </c>
      <c r="O28" s="33">
        <f>'135-ACT'!O15</f>
        <v>155</v>
      </c>
      <c r="P28" s="34"/>
      <c r="Q28" s="35">
        <f>'135-ACT'!Q15</f>
        <v>300</v>
      </c>
      <c r="R28" s="36"/>
      <c r="S28" s="35">
        <f>'135-ACT'!S15</f>
        <v>-170</v>
      </c>
      <c r="T28" s="37">
        <f t="shared" si="0"/>
        <v>130</v>
      </c>
      <c r="U28" s="114">
        <f t="shared" si="10"/>
        <v>-0.56666666666666665</v>
      </c>
      <c r="V28" s="160">
        <f>'135-ACT'!V15</f>
        <v>0</v>
      </c>
      <c r="W28" s="160">
        <f>'135-ACT'!W15</f>
        <v>0</v>
      </c>
      <c r="X28" s="160">
        <f t="shared" si="11"/>
        <v>0</v>
      </c>
      <c r="Y28" s="34"/>
    </row>
    <row r="29" spans="1:30" ht="20.100000000000001" customHeight="1" x14ac:dyDescent="0.25">
      <c r="A29" s="27">
        <v>1</v>
      </c>
      <c r="B29" s="28">
        <v>141</v>
      </c>
      <c r="C29" s="29">
        <v>5110</v>
      </c>
      <c r="D29" s="467">
        <v>0</v>
      </c>
      <c r="E29" s="30"/>
      <c r="F29" s="6" t="s">
        <v>129</v>
      </c>
      <c r="G29" s="31">
        <f t="shared" ref="G29:G38" si="12">B29</f>
        <v>141</v>
      </c>
      <c r="H29" s="32" t="s">
        <v>22</v>
      </c>
      <c r="I29" s="333" t="s">
        <v>892</v>
      </c>
      <c r="J29" s="6"/>
      <c r="K29" s="34"/>
      <c r="L29" s="33">
        <f>'141-ASR'!L8</f>
        <v>33458.43</v>
      </c>
      <c r="M29" s="34"/>
      <c r="N29" s="7">
        <f>'141-ASR'!N8</f>
        <v>35627.599999999999</v>
      </c>
      <c r="O29" s="33">
        <f>'141-ASR'!O8</f>
        <v>11072.1</v>
      </c>
      <c r="P29" s="34"/>
      <c r="Q29" s="35">
        <f>'141-ASR'!Q8</f>
        <v>35627.599999999999</v>
      </c>
      <c r="R29" s="36"/>
      <c r="S29" s="35">
        <f>'141-ASR'!S8</f>
        <v>712.55</v>
      </c>
      <c r="T29" s="37">
        <f t="shared" si="0"/>
        <v>36340.15</v>
      </c>
      <c r="U29" s="114">
        <f t="shared" si="1"/>
        <v>1.9999943863746168E-2</v>
      </c>
      <c r="V29" s="160">
        <f>'141-ASR'!V8</f>
        <v>0</v>
      </c>
      <c r="W29" s="160">
        <f>'141-ASR'!W8</f>
        <v>0</v>
      </c>
      <c r="X29" s="160">
        <f t="shared" si="2"/>
        <v>0</v>
      </c>
      <c r="Y29" s="34"/>
      <c r="Z29" s="39"/>
      <c r="AD29" s="6" t="s">
        <v>131</v>
      </c>
    </row>
    <row r="30" spans="1:30" ht="20.100000000000001" customHeight="1" x14ac:dyDescent="0.25">
      <c r="A30" s="27">
        <v>1</v>
      </c>
      <c r="B30" s="28">
        <v>141</v>
      </c>
      <c r="C30" s="29">
        <v>5112</v>
      </c>
      <c r="D30" s="467">
        <v>0</v>
      </c>
      <c r="E30" s="30"/>
      <c r="F30" s="6" t="s">
        <v>129</v>
      </c>
      <c r="G30" s="31">
        <f t="shared" si="12"/>
        <v>141</v>
      </c>
      <c r="H30" s="32" t="s">
        <v>22</v>
      </c>
      <c r="I30" s="6" t="s">
        <v>907</v>
      </c>
      <c r="J30" s="6"/>
      <c r="K30" s="34"/>
      <c r="L30" s="33">
        <f>'141-ASR'!L9</f>
        <v>22355.08</v>
      </c>
      <c r="M30" s="34"/>
      <c r="N30" s="7">
        <f>'141-ASR'!N9</f>
        <v>22802.92</v>
      </c>
      <c r="O30" s="33">
        <f>'141-ASR'!O9</f>
        <v>6345.6</v>
      </c>
      <c r="P30" s="34"/>
      <c r="Q30" s="35">
        <f>'141-ASR'!Q9</f>
        <v>22802.92</v>
      </c>
      <c r="R30" s="36"/>
      <c r="S30" s="35">
        <f>'141-ASR'!S9</f>
        <v>456.06</v>
      </c>
      <c r="T30" s="37">
        <f t="shared" si="0"/>
        <v>23258.98</v>
      </c>
      <c r="U30" s="114">
        <f t="shared" si="1"/>
        <v>2.0000070166452426E-2</v>
      </c>
      <c r="V30" s="160">
        <f>'141-ASR'!V9</f>
        <v>0</v>
      </c>
      <c r="W30" s="160">
        <f>'141-ASR'!W9</f>
        <v>0</v>
      </c>
      <c r="X30" s="160">
        <f t="shared" si="2"/>
        <v>0</v>
      </c>
      <c r="Y30" s="34"/>
      <c r="Z30" s="39"/>
      <c r="AD30" s="6" t="s">
        <v>131</v>
      </c>
    </row>
    <row r="31" spans="1:30" ht="20.100000000000001" customHeight="1" x14ac:dyDescent="0.25">
      <c r="A31" s="27">
        <v>1</v>
      </c>
      <c r="B31" s="28">
        <v>141</v>
      </c>
      <c r="C31" s="29">
        <v>5190</v>
      </c>
      <c r="D31" s="467">
        <v>0</v>
      </c>
      <c r="E31" s="30"/>
      <c r="F31" s="6" t="s">
        <v>129</v>
      </c>
      <c r="G31" s="31">
        <f t="shared" si="12"/>
        <v>141</v>
      </c>
      <c r="H31" s="32" t="s">
        <v>22</v>
      </c>
      <c r="I31" s="6" t="s">
        <v>899</v>
      </c>
      <c r="J31" s="6"/>
      <c r="K31" s="34"/>
      <c r="L31" s="33">
        <f>'141-ASR'!L10</f>
        <v>1000</v>
      </c>
      <c r="M31" s="34"/>
      <c r="N31" s="7">
        <f>'141-ASR'!N10</f>
        <v>1000</v>
      </c>
      <c r="O31" s="33">
        <f>'141-ASR'!O10</f>
        <v>0</v>
      </c>
      <c r="P31" s="34"/>
      <c r="Q31" s="35">
        <f>'141-ASR'!Q10</f>
        <v>1000</v>
      </c>
      <c r="R31" s="36"/>
      <c r="S31" s="35">
        <f>'141-ASR'!S10</f>
        <v>0</v>
      </c>
      <c r="T31" s="37">
        <f t="shared" si="0"/>
        <v>1000</v>
      </c>
      <c r="U31" s="114">
        <f t="shared" si="1"/>
        <v>0</v>
      </c>
      <c r="V31" s="160">
        <f>'141-ASR'!V10</f>
        <v>0</v>
      </c>
      <c r="W31" s="160">
        <f>'141-ASR'!W10</f>
        <v>0</v>
      </c>
      <c r="X31" s="160">
        <f t="shared" si="2"/>
        <v>0</v>
      </c>
      <c r="Y31" s="34"/>
      <c r="Z31" s="39"/>
      <c r="AD31" s="6" t="s">
        <v>131</v>
      </c>
    </row>
    <row r="32" spans="1:30" ht="20.100000000000001" customHeight="1" x14ac:dyDescent="0.25">
      <c r="A32" s="27">
        <v>1</v>
      </c>
      <c r="B32" s="28">
        <v>141</v>
      </c>
      <c r="C32" s="29">
        <v>5300</v>
      </c>
      <c r="D32" s="467">
        <v>0</v>
      </c>
      <c r="E32" s="30"/>
      <c r="F32" s="6" t="s">
        <v>129</v>
      </c>
      <c r="G32" s="31">
        <f t="shared" si="12"/>
        <v>141</v>
      </c>
      <c r="H32" s="6" t="s">
        <v>15</v>
      </c>
      <c r="I32" s="6" t="s">
        <v>900</v>
      </c>
      <c r="J32" s="6"/>
      <c r="K32" s="34"/>
      <c r="L32" s="33">
        <f>'141-ASR'!L11</f>
        <v>20919.240000000002</v>
      </c>
      <c r="M32" s="34"/>
      <c r="N32" s="7">
        <f>'141-ASR'!N11</f>
        <v>2425</v>
      </c>
      <c r="O32" s="33">
        <f>'141-ASR'!O11</f>
        <v>200</v>
      </c>
      <c r="P32" s="34"/>
      <c r="Q32" s="35">
        <f>'141-ASR'!Q11</f>
        <v>2425</v>
      </c>
      <c r="R32" s="36"/>
      <c r="S32" s="35">
        <f>'141-ASR'!S11</f>
        <v>-818.61</v>
      </c>
      <c r="T32" s="37">
        <f t="shared" si="0"/>
        <v>1606.3899999999999</v>
      </c>
      <c r="U32" s="114">
        <f t="shared" si="1"/>
        <v>-0.33757113402061861</v>
      </c>
      <c r="V32" s="160">
        <f>'141-ASR'!V11</f>
        <v>0</v>
      </c>
      <c r="W32" s="160">
        <f>'141-ASR'!W11</f>
        <v>0</v>
      </c>
      <c r="X32" s="160">
        <f t="shared" si="2"/>
        <v>0</v>
      </c>
      <c r="Y32" s="34"/>
      <c r="AD32" s="6" t="s">
        <v>131</v>
      </c>
    </row>
    <row r="33" spans="1:30" ht="20.100000000000001" customHeight="1" x14ac:dyDescent="0.25">
      <c r="A33" s="27">
        <v>1</v>
      </c>
      <c r="B33" s="28">
        <v>141</v>
      </c>
      <c r="C33" s="29">
        <v>5385</v>
      </c>
      <c r="D33" s="467">
        <v>0</v>
      </c>
      <c r="E33" s="30"/>
      <c r="F33" s="6" t="s">
        <v>129</v>
      </c>
      <c r="G33" s="31">
        <f t="shared" si="12"/>
        <v>141</v>
      </c>
      <c r="H33" s="6" t="s">
        <v>15</v>
      </c>
      <c r="I33" s="6" t="s">
        <v>888</v>
      </c>
      <c r="J33" s="6"/>
      <c r="K33" s="34"/>
      <c r="L33" s="33">
        <f>'141-ASR'!L12</f>
        <v>0</v>
      </c>
      <c r="M33" s="34"/>
      <c r="N33" s="7">
        <f>'141-ASR'!N12</f>
        <v>14634</v>
      </c>
      <c r="O33" s="33">
        <f>'141-ASR'!O12</f>
        <v>14634</v>
      </c>
      <c r="P33" s="34"/>
      <c r="Q33" s="35">
        <f>'141-ASR'!Q12</f>
        <v>14634</v>
      </c>
      <c r="R33" s="36"/>
      <c r="S33" s="35">
        <f>'141-ASR'!S12</f>
        <v>0</v>
      </c>
      <c r="T33" s="37">
        <f t="shared" si="0"/>
        <v>14634</v>
      </c>
      <c r="U33" s="114">
        <f t="shared" ref="U33:U35" si="13">IF(T33=0,"",(T33-N33)/N33)</f>
        <v>0</v>
      </c>
      <c r="V33" s="160">
        <f>'141-ASR'!V12</f>
        <v>0</v>
      </c>
      <c r="W33" s="160">
        <f>'141-ASR'!W12</f>
        <v>0</v>
      </c>
      <c r="X33" s="160">
        <f t="shared" ref="X33:X35" si="14">W33</f>
        <v>0</v>
      </c>
      <c r="Y33" s="34"/>
    </row>
    <row r="34" spans="1:30" ht="20.100000000000001" customHeight="1" x14ac:dyDescent="0.25">
      <c r="A34" s="27">
        <v>1</v>
      </c>
      <c r="B34" s="28">
        <v>141</v>
      </c>
      <c r="C34" s="29">
        <v>5420</v>
      </c>
      <c r="D34" s="467">
        <v>0</v>
      </c>
      <c r="E34" s="30"/>
      <c r="F34" s="6" t="s">
        <v>129</v>
      </c>
      <c r="G34" s="31">
        <f t="shared" si="12"/>
        <v>141</v>
      </c>
      <c r="H34" s="6" t="s">
        <v>15</v>
      </c>
      <c r="I34" s="6" t="s">
        <v>897</v>
      </c>
      <c r="J34" s="6"/>
      <c r="K34" s="34"/>
      <c r="L34" s="33">
        <f>'141-ASR'!L13</f>
        <v>0</v>
      </c>
      <c r="M34" s="34"/>
      <c r="N34" s="7">
        <f>'141-ASR'!N13</f>
        <v>400</v>
      </c>
      <c r="O34" s="33">
        <f>'141-ASR'!O13</f>
        <v>0</v>
      </c>
      <c r="P34" s="34"/>
      <c r="Q34" s="35">
        <f>'141-ASR'!Q13</f>
        <v>400</v>
      </c>
      <c r="R34" s="36"/>
      <c r="S34" s="35">
        <f>'141-ASR'!S13</f>
        <v>-350</v>
      </c>
      <c r="T34" s="37">
        <f t="shared" si="0"/>
        <v>50</v>
      </c>
      <c r="U34" s="114">
        <f t="shared" si="13"/>
        <v>-0.875</v>
      </c>
      <c r="V34" s="160">
        <f>'141-ASR'!V13</f>
        <v>0</v>
      </c>
      <c r="W34" s="160">
        <f>'141-ASR'!W13</f>
        <v>0</v>
      </c>
      <c r="X34" s="160">
        <f t="shared" si="14"/>
        <v>0</v>
      </c>
      <c r="Y34" s="34"/>
    </row>
    <row r="35" spans="1:30" ht="20.100000000000001" customHeight="1" x14ac:dyDescent="0.25">
      <c r="A35" s="27">
        <v>1</v>
      </c>
      <c r="B35" s="28">
        <v>141</v>
      </c>
      <c r="C35" s="29">
        <v>5710</v>
      </c>
      <c r="D35" s="467">
        <v>0</v>
      </c>
      <c r="E35" s="30"/>
      <c r="F35" s="6" t="s">
        <v>129</v>
      </c>
      <c r="G35" s="31">
        <f t="shared" si="12"/>
        <v>141</v>
      </c>
      <c r="H35" s="6" t="s">
        <v>15</v>
      </c>
      <c r="I35" s="6" t="s">
        <v>895</v>
      </c>
      <c r="J35" s="6"/>
      <c r="K35" s="34"/>
      <c r="L35" s="33">
        <f>'141-ASR'!L14</f>
        <v>0</v>
      </c>
      <c r="M35" s="34"/>
      <c r="N35" s="7">
        <f>'141-ASR'!N14</f>
        <v>1200</v>
      </c>
      <c r="O35" s="33">
        <f>'141-ASR'!O14</f>
        <v>0</v>
      </c>
      <c r="P35" s="34"/>
      <c r="Q35" s="35">
        <f>'141-ASR'!Q14</f>
        <v>1200</v>
      </c>
      <c r="R35" s="36"/>
      <c r="S35" s="35">
        <f>'141-ASR'!S14</f>
        <v>0</v>
      </c>
      <c r="T35" s="37">
        <f t="shared" si="0"/>
        <v>1200</v>
      </c>
      <c r="U35" s="114">
        <f t="shared" si="13"/>
        <v>0</v>
      </c>
      <c r="V35" s="160">
        <f>'141-ASR'!V14</f>
        <v>0</v>
      </c>
      <c r="W35" s="160">
        <f>'141-ASR'!W14</f>
        <v>0</v>
      </c>
      <c r="X35" s="160">
        <f t="shared" si="14"/>
        <v>0</v>
      </c>
      <c r="Y35" s="34"/>
    </row>
    <row r="36" spans="1:30" ht="20.100000000000001" customHeight="1" x14ac:dyDescent="0.25">
      <c r="A36" s="27">
        <v>1</v>
      </c>
      <c r="B36" s="28">
        <v>145</v>
      </c>
      <c r="C36" s="29">
        <v>5110</v>
      </c>
      <c r="D36" s="467">
        <v>0</v>
      </c>
      <c r="E36" s="30"/>
      <c r="F36" s="6" t="s">
        <v>135</v>
      </c>
      <c r="G36" s="31">
        <f t="shared" si="12"/>
        <v>145</v>
      </c>
      <c r="H36" s="32" t="s">
        <v>22</v>
      </c>
      <c r="I36" s="333" t="s">
        <v>892</v>
      </c>
      <c r="J36" s="6"/>
      <c r="K36" s="34"/>
      <c r="L36" s="33">
        <f>'145-TRS'!L8</f>
        <v>85717.78</v>
      </c>
      <c r="M36" s="34"/>
      <c r="N36" s="7">
        <f>'145-TRS'!N8</f>
        <v>69253.570000000007</v>
      </c>
      <c r="O36" s="33">
        <f>'145-TRS'!O8</f>
        <v>22468.05</v>
      </c>
      <c r="P36" s="34"/>
      <c r="Q36" s="35">
        <f>'145-TRS'!Q8</f>
        <v>69253.570000000007</v>
      </c>
      <c r="R36" s="36"/>
      <c r="S36" s="35">
        <f>'145-TRS'!S8</f>
        <v>1385.07</v>
      </c>
      <c r="T36" s="37">
        <f t="shared" si="0"/>
        <v>70638.640000000014</v>
      </c>
      <c r="U36" s="114">
        <f t="shared" si="1"/>
        <v>1.999997978443576E-2</v>
      </c>
      <c r="V36" s="160">
        <f>'145-TRS'!V8</f>
        <v>0</v>
      </c>
      <c r="W36" s="160">
        <f>'145-TRS'!W8</f>
        <v>0</v>
      </c>
      <c r="X36" s="160">
        <f t="shared" si="2"/>
        <v>0</v>
      </c>
      <c r="Y36" s="34"/>
      <c r="Z36" s="39"/>
      <c r="AD36" s="6" t="s">
        <v>135</v>
      </c>
    </row>
    <row r="37" spans="1:30" ht="20.100000000000001" customHeight="1" x14ac:dyDescent="0.25">
      <c r="A37" s="27">
        <v>1</v>
      </c>
      <c r="B37" s="28">
        <v>145</v>
      </c>
      <c r="C37" s="29">
        <v>5112</v>
      </c>
      <c r="D37" s="467">
        <v>0</v>
      </c>
      <c r="E37" s="30"/>
      <c r="F37" s="6" t="s">
        <v>135</v>
      </c>
      <c r="G37" s="31">
        <f t="shared" si="12"/>
        <v>145</v>
      </c>
      <c r="H37" s="32" t="s">
        <v>22</v>
      </c>
      <c r="I37" s="6" t="s">
        <v>907</v>
      </c>
      <c r="J37" s="6"/>
      <c r="K37" s="34"/>
      <c r="L37" s="33">
        <f>'145-TRS'!L9</f>
        <v>0</v>
      </c>
      <c r="M37" s="34"/>
      <c r="N37" s="7">
        <f>'145-TRS'!N9</f>
        <v>25384.94</v>
      </c>
      <c r="O37" s="33">
        <f>'145-TRS'!O9</f>
        <v>6333.51</v>
      </c>
      <c r="P37" s="34"/>
      <c r="Q37" s="35">
        <f>'145-TRS'!Q9</f>
        <v>25384.94</v>
      </c>
      <c r="R37" s="36"/>
      <c r="S37" s="35">
        <f>'145-TRS'!S9</f>
        <v>6969.46</v>
      </c>
      <c r="T37" s="37">
        <f t="shared" si="0"/>
        <v>32354.399999999998</v>
      </c>
      <c r="U37" s="114">
        <f t="shared" si="1"/>
        <v>0.2745509739239092</v>
      </c>
      <c r="V37" s="160">
        <f>'145-TRS'!V9</f>
        <v>0</v>
      </c>
      <c r="W37" s="160">
        <f>'145-TRS'!W9</f>
        <v>0</v>
      </c>
      <c r="X37" s="160">
        <f t="shared" si="2"/>
        <v>0</v>
      </c>
      <c r="Y37" s="34"/>
      <c r="AD37" s="6" t="s">
        <v>135</v>
      </c>
    </row>
    <row r="38" spans="1:30" ht="20.100000000000001" customHeight="1" x14ac:dyDescent="0.25">
      <c r="A38" s="27">
        <v>1</v>
      </c>
      <c r="B38" s="28">
        <v>145</v>
      </c>
      <c r="C38" s="29">
        <v>5190</v>
      </c>
      <c r="D38" s="467">
        <v>0</v>
      </c>
      <c r="E38" s="30"/>
      <c r="F38" s="6" t="s">
        <v>135</v>
      </c>
      <c r="G38" s="31">
        <f t="shared" si="12"/>
        <v>145</v>
      </c>
      <c r="H38" s="6" t="s">
        <v>15</v>
      </c>
      <c r="I38" s="333" t="s">
        <v>1168</v>
      </c>
      <c r="J38" s="6"/>
      <c r="K38" s="34"/>
      <c r="L38" s="33">
        <f>'145-TRS'!L10</f>
        <v>1750</v>
      </c>
      <c r="M38" s="34"/>
      <c r="N38" s="7">
        <f>'145-TRS'!N10</f>
        <v>2000</v>
      </c>
      <c r="O38" s="33">
        <f>'145-TRS'!O10</f>
        <v>1000</v>
      </c>
      <c r="P38" s="34"/>
      <c r="Q38" s="35">
        <f>'145-TRS'!Q10</f>
        <v>2000</v>
      </c>
      <c r="R38" s="36"/>
      <c r="S38" s="35">
        <f>'145-TRS'!S10</f>
        <v>0</v>
      </c>
      <c r="T38" s="37">
        <f t="shared" si="0"/>
        <v>2000</v>
      </c>
      <c r="U38" s="114">
        <f t="shared" si="1"/>
        <v>0</v>
      </c>
      <c r="V38" s="160">
        <f>'145-TRS'!V10</f>
        <v>0</v>
      </c>
      <c r="W38" s="160">
        <f>'145-TRS'!W10</f>
        <v>0</v>
      </c>
      <c r="X38" s="160">
        <f t="shared" si="2"/>
        <v>0</v>
      </c>
      <c r="Y38" s="34"/>
      <c r="AD38" s="6" t="s">
        <v>135</v>
      </c>
    </row>
    <row r="39" spans="1:30" ht="20.100000000000001" customHeight="1" x14ac:dyDescent="0.25">
      <c r="A39" s="27">
        <v>1</v>
      </c>
      <c r="B39" s="28">
        <v>145</v>
      </c>
      <c r="C39" s="29">
        <v>5308</v>
      </c>
      <c r="D39" s="467">
        <v>0</v>
      </c>
      <c r="E39" s="30"/>
      <c r="F39" s="6" t="s">
        <v>135</v>
      </c>
      <c r="G39" s="31">
        <f t="shared" ref="G39:G46" si="15">B39</f>
        <v>145</v>
      </c>
      <c r="H39" s="6" t="s">
        <v>15</v>
      </c>
      <c r="I39" s="6" t="s">
        <v>890</v>
      </c>
      <c r="J39" s="6"/>
      <c r="K39" s="34"/>
      <c r="L39" s="33">
        <f>'145-TRS'!L11</f>
        <v>16899.310000000001</v>
      </c>
      <c r="M39" s="34"/>
      <c r="N39" s="7">
        <f>'145-TRS'!N11</f>
        <v>400</v>
      </c>
      <c r="O39" s="33">
        <f>'145-TRS'!O11</f>
        <v>0</v>
      </c>
      <c r="P39" s="34"/>
      <c r="Q39" s="35">
        <f>'145-TRS'!Q11</f>
        <v>400</v>
      </c>
      <c r="R39" s="36"/>
      <c r="S39" s="35">
        <f>'145-TRS'!S11</f>
        <v>0</v>
      </c>
      <c r="T39" s="37">
        <f t="shared" si="0"/>
        <v>400</v>
      </c>
      <c r="U39" s="114">
        <f t="shared" ref="U39:U46" si="16">IF(T39=0,"",(T39-N39)/N39)</f>
        <v>0</v>
      </c>
      <c r="V39" s="160">
        <f>'145-TRS'!V11</f>
        <v>0</v>
      </c>
      <c r="W39" s="160">
        <f>'145-TRS'!W11</f>
        <v>0</v>
      </c>
      <c r="X39" s="160">
        <f t="shared" ref="X39:X46" si="17">W39</f>
        <v>0</v>
      </c>
      <c r="Y39" s="34"/>
    </row>
    <row r="40" spans="1:30" ht="20.100000000000001" customHeight="1" x14ac:dyDescent="0.25">
      <c r="A40" s="27">
        <v>1</v>
      </c>
      <c r="B40" s="28">
        <v>145</v>
      </c>
      <c r="C40" s="29">
        <v>5313</v>
      </c>
      <c r="D40" s="467">
        <v>0</v>
      </c>
      <c r="E40" s="30"/>
      <c r="F40" s="6" t="s">
        <v>135</v>
      </c>
      <c r="G40" s="31">
        <f t="shared" si="15"/>
        <v>145</v>
      </c>
      <c r="H40" s="6" t="s">
        <v>15</v>
      </c>
      <c r="I40" s="6" t="s">
        <v>904</v>
      </c>
      <c r="J40" s="6"/>
      <c r="K40" s="34"/>
      <c r="L40" s="33">
        <f>'145-TRS'!L12</f>
        <v>0</v>
      </c>
      <c r="M40" s="34"/>
      <c r="N40" s="7">
        <f>'145-TRS'!N12</f>
        <v>2750</v>
      </c>
      <c r="O40" s="33">
        <f>'145-TRS'!O12</f>
        <v>2750</v>
      </c>
      <c r="P40" s="34"/>
      <c r="Q40" s="35">
        <f>'145-TRS'!Q12</f>
        <v>2750</v>
      </c>
      <c r="R40" s="36"/>
      <c r="S40" s="35">
        <f>'145-TRS'!S12</f>
        <v>0</v>
      </c>
      <c r="T40" s="37">
        <f t="shared" si="0"/>
        <v>2750</v>
      </c>
      <c r="U40" s="114">
        <f t="shared" si="16"/>
        <v>0</v>
      </c>
      <c r="V40" s="160">
        <f>'145-TRS'!V12</f>
        <v>0</v>
      </c>
      <c r="W40" s="160">
        <f>'145-TRS'!W12</f>
        <v>0</v>
      </c>
      <c r="X40" s="160">
        <f t="shared" si="17"/>
        <v>0</v>
      </c>
      <c r="Y40" s="34"/>
    </row>
    <row r="41" spans="1:30" ht="20.100000000000001" customHeight="1" x14ac:dyDescent="0.25">
      <c r="A41" s="27">
        <v>1</v>
      </c>
      <c r="B41" s="28">
        <v>145</v>
      </c>
      <c r="C41" s="29">
        <v>5314</v>
      </c>
      <c r="D41" s="467">
        <v>0</v>
      </c>
      <c r="E41" s="30"/>
      <c r="F41" s="6" t="s">
        <v>135</v>
      </c>
      <c r="G41" s="31">
        <f t="shared" si="15"/>
        <v>145</v>
      </c>
      <c r="H41" s="6" t="s">
        <v>15</v>
      </c>
      <c r="I41" s="6" t="s">
        <v>902</v>
      </c>
      <c r="J41" s="6"/>
      <c r="K41" s="34"/>
      <c r="L41" s="33">
        <f>'145-TRS'!L13</f>
        <v>0</v>
      </c>
      <c r="M41" s="34"/>
      <c r="N41" s="7">
        <f>'145-TRS'!N13</f>
        <v>3500</v>
      </c>
      <c r="O41" s="33">
        <f>'145-TRS'!O13</f>
        <v>920.45</v>
      </c>
      <c r="P41" s="34"/>
      <c r="Q41" s="35">
        <f>'145-TRS'!Q13</f>
        <v>3500</v>
      </c>
      <c r="R41" s="36"/>
      <c r="S41" s="35">
        <f>'145-TRS'!S13</f>
        <v>-150</v>
      </c>
      <c r="T41" s="37">
        <f t="shared" si="0"/>
        <v>3350</v>
      </c>
      <c r="U41" s="114">
        <f t="shared" si="16"/>
        <v>-4.2857142857142858E-2</v>
      </c>
      <c r="V41" s="160">
        <f>'145-TRS'!V13</f>
        <v>0</v>
      </c>
      <c r="W41" s="160">
        <f>'145-TRS'!W13</f>
        <v>0</v>
      </c>
      <c r="X41" s="160">
        <f t="shared" si="17"/>
        <v>0</v>
      </c>
      <c r="Y41" s="34"/>
    </row>
    <row r="42" spans="1:30" ht="20.100000000000001" customHeight="1" x14ac:dyDescent="0.25">
      <c r="A42" s="27">
        <v>1</v>
      </c>
      <c r="B42" s="28">
        <v>145</v>
      </c>
      <c r="C42" s="29">
        <v>5345</v>
      </c>
      <c r="D42" s="467">
        <v>0</v>
      </c>
      <c r="E42" s="30"/>
      <c r="F42" s="6" t="s">
        <v>135</v>
      </c>
      <c r="G42" s="31">
        <f t="shared" si="15"/>
        <v>145</v>
      </c>
      <c r="H42" s="6" t="s">
        <v>15</v>
      </c>
      <c r="I42" s="6" t="s">
        <v>903</v>
      </c>
      <c r="J42" s="6"/>
      <c r="K42" s="34"/>
      <c r="L42" s="33">
        <f>'145-TRS'!L14</f>
        <v>0</v>
      </c>
      <c r="M42" s="34"/>
      <c r="N42" s="7">
        <f>'145-TRS'!N14</f>
        <v>5500</v>
      </c>
      <c r="O42" s="33">
        <f>'145-TRS'!O14</f>
        <v>496.14</v>
      </c>
      <c r="P42" s="34"/>
      <c r="Q42" s="35">
        <f>'145-TRS'!Q14</f>
        <v>5500</v>
      </c>
      <c r="R42" s="36"/>
      <c r="S42" s="35">
        <f>'145-TRS'!S14</f>
        <v>-300</v>
      </c>
      <c r="T42" s="37">
        <f t="shared" si="0"/>
        <v>5200</v>
      </c>
      <c r="U42" s="114">
        <f t="shared" si="16"/>
        <v>-5.4545454545454543E-2</v>
      </c>
      <c r="V42" s="160">
        <f>'145-TRS'!V14</f>
        <v>0</v>
      </c>
      <c r="W42" s="160">
        <f>'145-TRS'!W14</f>
        <v>0</v>
      </c>
      <c r="X42" s="160">
        <f t="shared" si="17"/>
        <v>0</v>
      </c>
      <c r="Y42" s="34"/>
    </row>
    <row r="43" spans="1:30" ht="20.100000000000001" customHeight="1" x14ac:dyDescent="0.25">
      <c r="A43" s="27">
        <v>1</v>
      </c>
      <c r="B43" s="28">
        <v>145</v>
      </c>
      <c r="C43" s="29">
        <v>5385</v>
      </c>
      <c r="D43" s="467">
        <v>0</v>
      </c>
      <c r="E43" s="30"/>
      <c r="F43" s="6" t="s">
        <v>135</v>
      </c>
      <c r="G43" s="31">
        <f t="shared" si="15"/>
        <v>145</v>
      </c>
      <c r="H43" s="6" t="s">
        <v>15</v>
      </c>
      <c r="I43" s="6" t="s">
        <v>888</v>
      </c>
      <c r="J43" s="6"/>
      <c r="K43" s="34"/>
      <c r="L43" s="33">
        <f>'145-TRS'!L15</f>
        <v>0</v>
      </c>
      <c r="M43" s="34"/>
      <c r="N43" s="7">
        <f>'145-TRS'!N15</f>
        <v>5600</v>
      </c>
      <c r="O43" s="33">
        <f>'145-TRS'!O15</f>
        <v>0</v>
      </c>
      <c r="P43" s="34"/>
      <c r="Q43" s="35">
        <f>'145-TRS'!Q15</f>
        <v>5600</v>
      </c>
      <c r="R43" s="36"/>
      <c r="S43" s="35">
        <f>'145-TRS'!S15</f>
        <v>-7.5</v>
      </c>
      <c r="T43" s="37">
        <f t="shared" si="0"/>
        <v>5592.5</v>
      </c>
      <c r="U43" s="114">
        <f t="shared" si="16"/>
        <v>-1.3392857142857143E-3</v>
      </c>
      <c r="V43" s="160">
        <f>'145-TRS'!V15</f>
        <v>0</v>
      </c>
      <c r="W43" s="160">
        <f>'145-TRS'!W15</f>
        <v>0</v>
      </c>
      <c r="X43" s="160">
        <f t="shared" si="17"/>
        <v>0</v>
      </c>
      <c r="Y43" s="34"/>
    </row>
    <row r="44" spans="1:30" ht="20.100000000000001" customHeight="1" x14ac:dyDescent="0.25">
      <c r="A44" s="27">
        <v>1</v>
      </c>
      <c r="B44" s="28">
        <v>145</v>
      </c>
      <c r="C44" s="29">
        <v>5420</v>
      </c>
      <c r="D44" s="467">
        <v>0</v>
      </c>
      <c r="E44" s="30"/>
      <c r="F44" s="6" t="s">
        <v>135</v>
      </c>
      <c r="G44" s="31">
        <f t="shared" si="15"/>
        <v>145</v>
      </c>
      <c r="H44" s="6" t="s">
        <v>15</v>
      </c>
      <c r="I44" s="6" t="s">
        <v>897</v>
      </c>
      <c r="J44" s="6"/>
      <c r="K44" s="34"/>
      <c r="L44" s="33">
        <f>'145-TRS'!L16</f>
        <v>0</v>
      </c>
      <c r="M44" s="34"/>
      <c r="N44" s="7">
        <f>'145-TRS'!N16</f>
        <v>1500</v>
      </c>
      <c r="O44" s="33">
        <f>'145-TRS'!O16</f>
        <v>192.58</v>
      </c>
      <c r="P44" s="34"/>
      <c r="Q44" s="35">
        <f>'145-TRS'!Q16</f>
        <v>1500</v>
      </c>
      <c r="R44" s="36"/>
      <c r="S44" s="35">
        <f>'145-TRS'!S16</f>
        <v>-500</v>
      </c>
      <c r="T44" s="37">
        <f t="shared" si="0"/>
        <v>1000</v>
      </c>
      <c r="U44" s="114">
        <f t="shared" si="16"/>
        <v>-0.33333333333333331</v>
      </c>
      <c r="V44" s="160">
        <f>'145-TRS'!V16</f>
        <v>0</v>
      </c>
      <c r="W44" s="160">
        <f>'145-TRS'!W16</f>
        <v>0</v>
      </c>
      <c r="X44" s="160">
        <f t="shared" si="17"/>
        <v>0</v>
      </c>
      <c r="Y44" s="34"/>
    </row>
    <row r="45" spans="1:30" ht="20.100000000000001" customHeight="1" x14ac:dyDescent="0.25">
      <c r="A45" s="27">
        <v>1</v>
      </c>
      <c r="B45" s="28">
        <v>145</v>
      </c>
      <c r="C45" s="29">
        <v>5710</v>
      </c>
      <c r="D45" s="467">
        <v>0</v>
      </c>
      <c r="E45" s="30"/>
      <c r="F45" s="6" t="s">
        <v>135</v>
      </c>
      <c r="G45" s="31">
        <f t="shared" si="15"/>
        <v>145</v>
      </c>
      <c r="H45" s="6" t="s">
        <v>15</v>
      </c>
      <c r="I45" s="6" t="s">
        <v>895</v>
      </c>
      <c r="J45" s="6"/>
      <c r="K45" s="34"/>
      <c r="L45" s="33">
        <f>'145-TRS'!L17</f>
        <v>0</v>
      </c>
      <c r="M45" s="34"/>
      <c r="N45" s="7">
        <f>'145-TRS'!N17</f>
        <v>250</v>
      </c>
      <c r="O45" s="33">
        <f>'145-TRS'!O17</f>
        <v>0</v>
      </c>
      <c r="P45" s="34"/>
      <c r="Q45" s="35">
        <f>'145-TRS'!Q17</f>
        <v>250</v>
      </c>
      <c r="R45" s="36"/>
      <c r="S45" s="35">
        <f>'145-TRS'!S17</f>
        <v>0</v>
      </c>
      <c r="T45" s="37">
        <f t="shared" si="0"/>
        <v>250</v>
      </c>
      <c r="U45" s="114">
        <f t="shared" si="16"/>
        <v>0</v>
      </c>
      <c r="V45" s="160">
        <f>'145-TRS'!V17</f>
        <v>0</v>
      </c>
      <c r="W45" s="160">
        <f>'145-TRS'!W17</f>
        <v>0</v>
      </c>
      <c r="X45" s="160">
        <f t="shared" si="17"/>
        <v>0</v>
      </c>
      <c r="Y45" s="34"/>
    </row>
    <row r="46" spans="1:30" ht="20.100000000000001" customHeight="1" x14ac:dyDescent="0.25">
      <c r="A46" s="27">
        <v>1</v>
      </c>
      <c r="B46" s="28">
        <v>145</v>
      </c>
      <c r="C46" s="29">
        <v>5730</v>
      </c>
      <c r="D46" s="467">
        <v>0</v>
      </c>
      <c r="E46" s="30"/>
      <c r="F46" s="6" t="s">
        <v>135</v>
      </c>
      <c r="G46" s="31">
        <f t="shared" si="15"/>
        <v>145</v>
      </c>
      <c r="H46" s="6" t="s">
        <v>15</v>
      </c>
      <c r="I46" s="6" t="s">
        <v>886</v>
      </c>
      <c r="J46" s="6"/>
      <c r="K46" s="34"/>
      <c r="L46" s="33">
        <f>'145-TRS'!L18</f>
        <v>0</v>
      </c>
      <c r="M46" s="34"/>
      <c r="N46" s="7">
        <f>'145-TRS'!N18</f>
        <v>150</v>
      </c>
      <c r="O46" s="33">
        <f>'145-TRS'!O18</f>
        <v>50</v>
      </c>
      <c r="P46" s="34"/>
      <c r="Q46" s="35">
        <f>'145-TRS'!Q18</f>
        <v>150</v>
      </c>
      <c r="R46" s="36"/>
      <c r="S46" s="35">
        <f>'145-TRS'!S18</f>
        <v>0</v>
      </c>
      <c r="T46" s="37">
        <f t="shared" si="0"/>
        <v>150</v>
      </c>
      <c r="U46" s="114">
        <f t="shared" si="16"/>
        <v>0</v>
      </c>
      <c r="V46" s="160">
        <f>'145-TRS'!V18</f>
        <v>0</v>
      </c>
      <c r="W46" s="160">
        <f>'145-TRS'!W18</f>
        <v>0</v>
      </c>
      <c r="X46" s="160">
        <f t="shared" si="17"/>
        <v>0</v>
      </c>
      <c r="Y46" s="34"/>
    </row>
    <row r="47" spans="1:30" ht="20.100000000000001" customHeight="1" x14ac:dyDescent="0.25">
      <c r="A47" s="27">
        <v>1</v>
      </c>
      <c r="B47" s="28">
        <v>151</v>
      </c>
      <c r="C47" s="29">
        <v>5303</v>
      </c>
      <c r="D47" s="467">
        <v>0</v>
      </c>
      <c r="E47" s="30"/>
      <c r="F47" s="6" t="s">
        <v>138</v>
      </c>
      <c r="G47" s="31">
        <f t="shared" ref="G47:G56" si="18">B47</f>
        <v>151</v>
      </c>
      <c r="H47" s="32" t="s">
        <v>15</v>
      </c>
      <c r="I47" s="6" t="s">
        <v>905</v>
      </c>
      <c r="J47" s="6"/>
      <c r="K47" s="34"/>
      <c r="L47" s="33">
        <f>'151-TCN'!L8</f>
        <v>17662.2</v>
      </c>
      <c r="M47" s="34"/>
      <c r="N47" s="7">
        <f>'151-TCN'!N8</f>
        <v>28000</v>
      </c>
      <c r="O47" s="33">
        <f>'151-TCN'!O8</f>
        <v>8329.41</v>
      </c>
      <c r="P47" s="34"/>
      <c r="Q47" s="35">
        <f>'151-TCN'!Q8</f>
        <v>28000</v>
      </c>
      <c r="R47" s="36"/>
      <c r="S47" s="35">
        <f>'151-TCN'!S8</f>
        <v>0</v>
      </c>
      <c r="T47" s="37">
        <f t="shared" si="0"/>
        <v>28000</v>
      </c>
      <c r="U47" s="114">
        <f t="shared" si="1"/>
        <v>0</v>
      </c>
      <c r="V47" s="160">
        <f>'151-TCN'!V8</f>
        <v>0</v>
      </c>
      <c r="W47" s="160">
        <f>'151-TCN'!W8</f>
        <v>0</v>
      </c>
      <c r="X47" s="160">
        <f t="shared" si="2"/>
        <v>0</v>
      </c>
      <c r="Y47" s="34"/>
      <c r="AD47" s="6" t="s">
        <v>118</v>
      </c>
    </row>
    <row r="48" spans="1:30" ht="20.100000000000001" customHeight="1" x14ac:dyDescent="0.25">
      <c r="A48" s="27">
        <v>1</v>
      </c>
      <c r="B48" s="28">
        <v>155</v>
      </c>
      <c r="C48" s="29">
        <v>5110</v>
      </c>
      <c r="D48" s="467">
        <v>0</v>
      </c>
      <c r="E48" s="30"/>
      <c r="F48" s="6" t="s">
        <v>140</v>
      </c>
      <c r="G48" s="31">
        <f t="shared" si="18"/>
        <v>155</v>
      </c>
      <c r="H48" s="32" t="s">
        <v>22</v>
      </c>
      <c r="I48" s="333" t="s">
        <v>892</v>
      </c>
      <c r="J48" s="6"/>
      <c r="K48" s="34"/>
      <c r="L48" s="33">
        <f>'155-MIS'!L8</f>
        <v>20029.95</v>
      </c>
      <c r="M48" s="34"/>
      <c r="N48" s="7">
        <f>'155-MIS'!N8</f>
        <v>26496.6</v>
      </c>
      <c r="O48" s="33">
        <f>'155-MIS'!O8</f>
        <v>6743.08</v>
      </c>
      <c r="P48" s="34"/>
      <c r="Q48" s="35">
        <f>'155-MIS'!Q8</f>
        <v>26496.6</v>
      </c>
      <c r="R48" s="36"/>
      <c r="S48" s="35">
        <f>'155-MIS'!S8</f>
        <v>530.4</v>
      </c>
      <c r="T48" s="37">
        <f t="shared" si="0"/>
        <v>27027</v>
      </c>
      <c r="U48" s="114">
        <f t="shared" si="1"/>
        <v>2.0017662643509033E-2</v>
      </c>
      <c r="V48" s="160">
        <f>'155-MIS'!V8</f>
        <v>0</v>
      </c>
      <c r="W48" s="160">
        <f>'155-MIS'!W8</f>
        <v>0</v>
      </c>
      <c r="X48" s="160">
        <f t="shared" si="2"/>
        <v>0</v>
      </c>
      <c r="Y48" s="34"/>
      <c r="Z48" s="39"/>
      <c r="AD48" s="6" t="s">
        <v>259</v>
      </c>
    </row>
    <row r="49" spans="1:30" ht="20.100000000000001" customHeight="1" x14ac:dyDescent="0.25">
      <c r="A49" s="27">
        <v>1</v>
      </c>
      <c r="B49" s="28">
        <v>155</v>
      </c>
      <c r="C49" s="29">
        <v>5244</v>
      </c>
      <c r="D49" s="467">
        <v>0</v>
      </c>
      <c r="E49" s="30"/>
      <c r="F49" s="6" t="s">
        <v>140</v>
      </c>
      <c r="G49" s="31">
        <f t="shared" si="18"/>
        <v>155</v>
      </c>
      <c r="H49" s="32" t="s">
        <v>15</v>
      </c>
      <c r="I49" s="6" t="s">
        <v>906</v>
      </c>
      <c r="J49" s="6"/>
      <c r="K49" s="34"/>
      <c r="L49" s="33">
        <f>'155-MIS'!L9</f>
        <v>7039.81</v>
      </c>
      <c r="M49" s="34"/>
      <c r="N49" s="7">
        <f>'155-MIS'!N9</f>
        <v>3000</v>
      </c>
      <c r="O49" s="33">
        <f>'155-MIS'!O9</f>
        <v>-502.56</v>
      </c>
      <c r="P49" s="34"/>
      <c r="Q49" s="35">
        <f>'155-MIS'!Q9</f>
        <v>3000</v>
      </c>
      <c r="R49" s="36"/>
      <c r="S49" s="35">
        <f>'155-MIS'!S9</f>
        <v>0</v>
      </c>
      <c r="T49" s="37">
        <f t="shared" si="0"/>
        <v>3000</v>
      </c>
      <c r="U49" s="114">
        <f t="shared" si="1"/>
        <v>0</v>
      </c>
      <c r="V49" s="160">
        <f>'155-MIS'!V9</f>
        <v>0</v>
      </c>
      <c r="W49" s="160">
        <f>'155-MIS'!W9</f>
        <v>0</v>
      </c>
      <c r="X49" s="160">
        <f t="shared" si="2"/>
        <v>0</v>
      </c>
      <c r="Y49" s="34"/>
      <c r="AD49" s="6" t="s">
        <v>259</v>
      </c>
    </row>
    <row r="50" spans="1:30" ht="20.100000000000001" customHeight="1" x14ac:dyDescent="0.25">
      <c r="A50" s="27">
        <v>1</v>
      </c>
      <c r="B50" s="28">
        <v>155</v>
      </c>
      <c r="C50" s="29">
        <v>5340</v>
      </c>
      <c r="D50" s="467">
        <v>0</v>
      </c>
      <c r="E50" s="30"/>
      <c r="F50" s="6" t="s">
        <v>140</v>
      </c>
      <c r="G50" s="31">
        <f t="shared" si="18"/>
        <v>155</v>
      </c>
      <c r="H50" s="32" t="s">
        <v>15</v>
      </c>
      <c r="I50" s="6" t="s">
        <v>894</v>
      </c>
      <c r="J50" s="6"/>
      <c r="K50" s="34"/>
      <c r="L50" s="33">
        <f>'155-MIS'!L10</f>
        <v>0</v>
      </c>
      <c r="M50" s="34"/>
      <c r="N50" s="7">
        <f>'155-MIS'!N10</f>
        <v>3550</v>
      </c>
      <c r="O50" s="33">
        <f>'155-MIS'!O10</f>
        <v>710.13</v>
      </c>
      <c r="P50" s="34"/>
      <c r="Q50" s="35">
        <f>'155-MIS'!Q10</f>
        <v>3550</v>
      </c>
      <c r="R50" s="36"/>
      <c r="S50" s="35">
        <f>'155-MIS'!S10</f>
        <v>0</v>
      </c>
      <c r="T50" s="37">
        <f t="shared" si="0"/>
        <v>3550</v>
      </c>
      <c r="U50" s="114">
        <f t="shared" ref="U50:U51" si="19">IF(T50=0,"",(T50-N50)/N50)</f>
        <v>0</v>
      </c>
      <c r="V50" s="160">
        <f>'155-MIS'!V10</f>
        <v>0</v>
      </c>
      <c r="W50" s="160">
        <f>'155-MIS'!W10</f>
        <v>0</v>
      </c>
      <c r="X50" s="160">
        <f t="shared" ref="X50:X51" si="20">W50</f>
        <v>0</v>
      </c>
      <c r="Y50" s="34"/>
    </row>
    <row r="51" spans="1:30" ht="20.100000000000001" customHeight="1" x14ac:dyDescent="0.25">
      <c r="A51" s="27">
        <v>1</v>
      </c>
      <c r="B51" s="28">
        <v>155</v>
      </c>
      <c r="C51" s="29">
        <v>5385</v>
      </c>
      <c r="D51" s="467">
        <v>0</v>
      </c>
      <c r="E51" s="30"/>
      <c r="F51" s="6" t="s">
        <v>140</v>
      </c>
      <c r="G51" s="31">
        <f t="shared" si="18"/>
        <v>155</v>
      </c>
      <c r="H51" s="32" t="s">
        <v>15</v>
      </c>
      <c r="I51" s="6" t="s">
        <v>888</v>
      </c>
      <c r="J51" s="6"/>
      <c r="K51" s="34"/>
      <c r="L51" s="33">
        <f>'155-MIS'!L11</f>
        <v>0</v>
      </c>
      <c r="M51" s="34"/>
      <c r="N51" s="7">
        <f>'155-MIS'!N11</f>
        <v>8173</v>
      </c>
      <c r="O51" s="33">
        <f>'155-MIS'!O11</f>
        <v>4905.08</v>
      </c>
      <c r="P51" s="34"/>
      <c r="Q51" s="35">
        <f>'155-MIS'!Q11</f>
        <v>8173</v>
      </c>
      <c r="R51" s="36"/>
      <c r="S51" s="35">
        <f>'155-MIS'!S11</f>
        <v>16127</v>
      </c>
      <c r="T51" s="37">
        <f t="shared" si="0"/>
        <v>24300</v>
      </c>
      <c r="U51" s="114">
        <f t="shared" si="19"/>
        <v>1.9732044536889759</v>
      </c>
      <c r="V51" s="160">
        <f>'155-MIS'!V11</f>
        <v>0</v>
      </c>
      <c r="W51" s="160">
        <f>'155-MIS'!W11</f>
        <v>0</v>
      </c>
      <c r="X51" s="160">
        <f t="shared" si="20"/>
        <v>0</v>
      </c>
      <c r="Y51" s="34"/>
    </row>
    <row r="52" spans="1:30" ht="20.100000000000001" customHeight="1" x14ac:dyDescent="0.25">
      <c r="A52" s="27">
        <v>1</v>
      </c>
      <c r="B52" s="28">
        <v>159</v>
      </c>
      <c r="C52" s="29">
        <v>5112</v>
      </c>
      <c r="D52" s="467">
        <v>0</v>
      </c>
      <c r="E52" s="30"/>
      <c r="F52" s="6" t="s">
        <v>143</v>
      </c>
      <c r="G52" s="31">
        <f t="shared" si="18"/>
        <v>159</v>
      </c>
      <c r="H52" s="32" t="s">
        <v>22</v>
      </c>
      <c r="I52" s="6" t="s">
        <v>907</v>
      </c>
      <c r="J52" s="6"/>
      <c r="K52" s="34"/>
      <c r="L52" s="33">
        <f>'159-AST'!L8</f>
        <v>24839.95</v>
      </c>
      <c r="M52" s="34"/>
      <c r="N52" s="7">
        <f>'159-AST'!N8</f>
        <v>12415.36</v>
      </c>
      <c r="O52" s="33">
        <f>'159-AST'!O8</f>
        <v>10965.42</v>
      </c>
      <c r="P52" s="34"/>
      <c r="Q52" s="35">
        <f>'159-AST'!Q8</f>
        <v>12415.36</v>
      </c>
      <c r="R52" s="36"/>
      <c r="S52" s="35">
        <f>'159-AST'!S8</f>
        <v>459.16</v>
      </c>
      <c r="T52" s="37">
        <f t="shared" si="0"/>
        <v>12874.52</v>
      </c>
      <c r="U52" s="114">
        <f t="shared" si="1"/>
        <v>3.6983220784576512E-2</v>
      </c>
      <c r="V52" s="160">
        <f>'159-AST'!V8</f>
        <v>0</v>
      </c>
      <c r="W52" s="160">
        <f>'159-AST'!W8</f>
        <v>0</v>
      </c>
      <c r="X52" s="160">
        <f t="shared" si="2"/>
        <v>0</v>
      </c>
      <c r="Y52" s="34"/>
      <c r="Z52" s="39"/>
      <c r="AD52" s="6" t="s">
        <v>118</v>
      </c>
    </row>
    <row r="53" spans="1:30" ht="20.100000000000001" customHeight="1" x14ac:dyDescent="0.25">
      <c r="A53" s="27">
        <v>1</v>
      </c>
      <c r="B53" s="28">
        <v>159</v>
      </c>
      <c r="C53" s="29">
        <v>5118</v>
      </c>
      <c r="D53" s="467">
        <v>0</v>
      </c>
      <c r="E53" s="30"/>
      <c r="F53" s="6" t="s">
        <v>143</v>
      </c>
      <c r="G53" s="31">
        <f t="shared" si="18"/>
        <v>159</v>
      </c>
      <c r="H53" s="6" t="s">
        <v>15</v>
      </c>
      <c r="I53" s="6" t="s">
        <v>908</v>
      </c>
      <c r="J53" s="6"/>
      <c r="K53" s="34"/>
      <c r="L53" s="33">
        <f>'159-AST'!L9</f>
        <v>0</v>
      </c>
      <c r="M53" s="34"/>
      <c r="N53" s="7">
        <f>'159-AST'!N9</f>
        <v>10771.2</v>
      </c>
      <c r="O53" s="33">
        <f>'159-AST'!O9</f>
        <v>0</v>
      </c>
      <c r="P53" s="34"/>
      <c r="Q53" s="35">
        <f>'159-AST'!Q9</f>
        <v>10771.2</v>
      </c>
      <c r="R53" s="36"/>
      <c r="S53" s="35">
        <f>'159-AST'!S9</f>
        <v>2173.8200000000002</v>
      </c>
      <c r="T53" s="37">
        <f t="shared" si="0"/>
        <v>12945.02</v>
      </c>
      <c r="U53" s="114">
        <f t="shared" si="1"/>
        <v>0.20181781045751629</v>
      </c>
      <c r="V53" s="160">
        <f>'159-AST'!V9</f>
        <v>0</v>
      </c>
      <c r="W53" s="160">
        <f>'159-AST'!W9</f>
        <v>0</v>
      </c>
      <c r="X53" s="160">
        <f t="shared" si="2"/>
        <v>0</v>
      </c>
      <c r="Y53" s="34"/>
      <c r="AD53" s="6" t="s">
        <v>118</v>
      </c>
    </row>
    <row r="54" spans="1:30" ht="20.100000000000001" customHeight="1" x14ac:dyDescent="0.25">
      <c r="A54" s="27">
        <v>1</v>
      </c>
      <c r="B54" s="28">
        <v>159</v>
      </c>
      <c r="C54" s="29">
        <v>5308</v>
      </c>
      <c r="D54" s="467">
        <v>0</v>
      </c>
      <c r="E54" s="30"/>
      <c r="F54" s="6" t="s">
        <v>143</v>
      </c>
      <c r="G54" s="31">
        <f t="shared" si="18"/>
        <v>159</v>
      </c>
      <c r="H54" s="6" t="s">
        <v>15</v>
      </c>
      <c r="I54" s="6" t="s">
        <v>890</v>
      </c>
      <c r="J54" s="6"/>
      <c r="K54" s="34"/>
      <c r="L54" s="33">
        <f>'159-AST'!L10</f>
        <v>1306.8499999999999</v>
      </c>
      <c r="M54" s="34"/>
      <c r="N54" s="7">
        <f>'159-AST'!N10</f>
        <v>200</v>
      </c>
      <c r="O54" s="33">
        <f>'159-AST'!O10</f>
        <v>0</v>
      </c>
      <c r="P54" s="34"/>
      <c r="Q54" s="35">
        <f>'159-AST'!Q10</f>
        <v>200</v>
      </c>
      <c r="R54" s="36"/>
      <c r="S54" s="35">
        <f>'159-AST'!S10</f>
        <v>0</v>
      </c>
      <c r="T54" s="37">
        <f t="shared" si="0"/>
        <v>200</v>
      </c>
      <c r="U54" s="114">
        <f t="shared" ref="U54:U55" si="21">IF(T54=0,"",(T54-N54)/N54)</f>
        <v>0</v>
      </c>
      <c r="V54" s="160">
        <f>'159-AST'!V10</f>
        <v>0</v>
      </c>
      <c r="W54" s="160">
        <f>'159-AST'!W10</f>
        <v>0</v>
      </c>
      <c r="X54" s="160">
        <f t="shared" ref="X54:X55" si="22">W54</f>
        <v>0</v>
      </c>
      <c r="Y54" s="34"/>
    </row>
    <row r="55" spans="1:30" ht="20.100000000000001" customHeight="1" x14ac:dyDescent="0.25">
      <c r="A55" s="27">
        <v>1</v>
      </c>
      <c r="B55" s="28">
        <v>159</v>
      </c>
      <c r="C55" s="29">
        <v>5420</v>
      </c>
      <c r="D55" s="467">
        <v>0</v>
      </c>
      <c r="E55" s="30"/>
      <c r="F55" s="6" t="s">
        <v>143</v>
      </c>
      <c r="G55" s="31">
        <f t="shared" si="18"/>
        <v>159</v>
      </c>
      <c r="H55" s="6" t="s">
        <v>15</v>
      </c>
      <c r="I55" s="6" t="s">
        <v>897</v>
      </c>
      <c r="J55" s="6"/>
      <c r="K55" s="34"/>
      <c r="L55" s="33">
        <f>'159-AST'!L11</f>
        <v>0</v>
      </c>
      <c r="M55" s="34"/>
      <c r="N55" s="7">
        <f>'159-AST'!N11</f>
        <v>200</v>
      </c>
      <c r="O55" s="33">
        <f>'159-AST'!O11</f>
        <v>222.44</v>
      </c>
      <c r="P55" s="34"/>
      <c r="Q55" s="35">
        <f>'159-AST'!Q11</f>
        <v>200</v>
      </c>
      <c r="R55" s="36"/>
      <c r="S55" s="35">
        <f>'159-AST'!S11</f>
        <v>0</v>
      </c>
      <c r="T55" s="37">
        <f t="shared" si="0"/>
        <v>200</v>
      </c>
      <c r="U55" s="114">
        <f t="shared" si="21"/>
        <v>0</v>
      </c>
      <c r="V55" s="160">
        <f>'159-AST'!V11</f>
        <v>0</v>
      </c>
      <c r="W55" s="160">
        <f>'159-AST'!W11</f>
        <v>0</v>
      </c>
      <c r="X55" s="160">
        <f t="shared" si="22"/>
        <v>0</v>
      </c>
      <c r="Y55" s="34"/>
    </row>
    <row r="56" spans="1:30" ht="20.100000000000001" customHeight="1" x14ac:dyDescent="0.25">
      <c r="A56" s="27">
        <v>1</v>
      </c>
      <c r="B56" s="28">
        <v>161</v>
      </c>
      <c r="C56" s="29">
        <v>5110</v>
      </c>
      <c r="D56" s="467">
        <v>0</v>
      </c>
      <c r="E56" s="30"/>
      <c r="F56" s="6" t="s">
        <v>146</v>
      </c>
      <c r="G56" s="31">
        <f t="shared" si="18"/>
        <v>161</v>
      </c>
      <c r="H56" s="32" t="s">
        <v>22</v>
      </c>
      <c r="I56" s="333" t="s">
        <v>892</v>
      </c>
      <c r="J56" s="6"/>
      <c r="K56" s="34"/>
      <c r="L56" s="33">
        <f>'161-CLK'!L8</f>
        <v>48972.78</v>
      </c>
      <c r="M56" s="34"/>
      <c r="N56" s="7">
        <f>'161-CLK'!N8</f>
        <v>39306.6</v>
      </c>
      <c r="O56" s="33">
        <f>'161-CLK'!O8</f>
        <v>13007.55</v>
      </c>
      <c r="P56" s="34"/>
      <c r="Q56" s="35">
        <f>'161-CLK'!Q8</f>
        <v>39306.6</v>
      </c>
      <c r="R56" s="36"/>
      <c r="S56" s="35">
        <f>'161-CLK'!S8</f>
        <v>786.12</v>
      </c>
      <c r="T56" s="37">
        <f t="shared" si="0"/>
        <v>40092.720000000001</v>
      </c>
      <c r="U56" s="114">
        <f t="shared" si="1"/>
        <v>1.9999694707759069E-2</v>
      </c>
      <c r="V56" s="160">
        <f>'161-CLK'!V8</f>
        <v>0</v>
      </c>
      <c r="W56" s="160">
        <f>'161-CLK'!W8</f>
        <v>0</v>
      </c>
      <c r="X56" s="160">
        <f t="shared" si="2"/>
        <v>0</v>
      </c>
      <c r="Y56" s="34"/>
      <c r="Z56" s="39"/>
      <c r="AD56" s="6" t="s">
        <v>148</v>
      </c>
    </row>
    <row r="57" spans="1:30" ht="20.100000000000001" customHeight="1" x14ac:dyDescent="0.25">
      <c r="A57" s="27">
        <v>1</v>
      </c>
      <c r="B57" s="28">
        <v>161</v>
      </c>
      <c r="C57" s="29">
        <v>5300</v>
      </c>
      <c r="D57" s="467">
        <v>0</v>
      </c>
      <c r="E57" s="30"/>
      <c r="F57" s="6" t="s">
        <v>146</v>
      </c>
      <c r="G57" s="31">
        <v>161</v>
      </c>
      <c r="H57" s="32" t="s">
        <v>22</v>
      </c>
      <c r="I57" s="6" t="s">
        <v>900</v>
      </c>
      <c r="J57" s="6"/>
      <c r="K57" s="34"/>
      <c r="L57" s="33">
        <f>'161-CLK'!L9</f>
        <v>4232.99</v>
      </c>
      <c r="M57" s="34"/>
      <c r="N57" s="7">
        <f>'161-CLK'!N9</f>
        <v>1530</v>
      </c>
      <c r="O57" s="33">
        <f>'161-CLK'!O9</f>
        <v>1060</v>
      </c>
      <c r="P57" s="34"/>
      <c r="Q57" s="35">
        <f>'161-CLK'!Q9</f>
        <v>1530</v>
      </c>
      <c r="R57" s="36"/>
      <c r="S57" s="35">
        <f>'161-CLK'!S9</f>
        <v>0</v>
      </c>
      <c r="T57" s="37">
        <f t="shared" si="0"/>
        <v>1530</v>
      </c>
      <c r="U57" s="114">
        <f t="shared" si="1"/>
        <v>0</v>
      </c>
      <c r="V57" s="160">
        <f>'161-CLK'!V9</f>
        <v>0</v>
      </c>
      <c r="W57" s="160">
        <f>'161-CLK'!W9</f>
        <v>0</v>
      </c>
      <c r="X57" s="160">
        <f t="shared" si="2"/>
        <v>0</v>
      </c>
      <c r="Y57" s="34"/>
      <c r="AD57" s="6" t="s">
        <v>148</v>
      </c>
    </row>
    <row r="58" spans="1:30" ht="20.100000000000001" customHeight="1" x14ac:dyDescent="0.25">
      <c r="A58" s="27">
        <v>1</v>
      </c>
      <c r="B58" s="28">
        <v>161</v>
      </c>
      <c r="C58" s="29">
        <v>5308</v>
      </c>
      <c r="D58" s="467">
        <v>0</v>
      </c>
      <c r="E58" s="30"/>
      <c r="F58" s="6" t="s">
        <v>146</v>
      </c>
      <c r="G58" s="31">
        <f>B58</f>
        <v>161</v>
      </c>
      <c r="H58" s="6" t="s">
        <v>15</v>
      </c>
      <c r="I58" s="6" t="s">
        <v>890</v>
      </c>
      <c r="J58" s="6"/>
      <c r="K58" s="34"/>
      <c r="L58" s="33">
        <f>'161-CLK'!L10</f>
        <v>0</v>
      </c>
      <c r="M58" s="34"/>
      <c r="N58" s="7">
        <f>'161-CLK'!N10</f>
        <v>925</v>
      </c>
      <c r="O58" s="33">
        <f>'161-CLK'!O10</f>
        <v>640.97</v>
      </c>
      <c r="P58" s="34"/>
      <c r="Q58" s="35">
        <f>'161-CLK'!Q10</f>
        <v>925</v>
      </c>
      <c r="R58" s="36"/>
      <c r="S58" s="35">
        <f>'161-CLK'!S10</f>
        <v>925</v>
      </c>
      <c r="T58" s="37">
        <f t="shared" si="0"/>
        <v>1850</v>
      </c>
      <c r="U58" s="114">
        <f t="shared" si="1"/>
        <v>1</v>
      </c>
      <c r="V58" s="160">
        <f>'161-CLK'!V10</f>
        <v>0</v>
      </c>
      <c r="W58" s="160">
        <f>'161-CLK'!W10</f>
        <v>0</v>
      </c>
      <c r="X58" s="160">
        <f t="shared" si="2"/>
        <v>0</v>
      </c>
      <c r="Y58" s="34"/>
      <c r="AD58" s="6" t="s">
        <v>148</v>
      </c>
    </row>
    <row r="59" spans="1:30" ht="20.100000000000001" customHeight="1" x14ac:dyDescent="0.25">
      <c r="A59" s="27">
        <v>1</v>
      </c>
      <c r="B59" s="28">
        <v>161</v>
      </c>
      <c r="C59" s="29">
        <v>5340</v>
      </c>
      <c r="D59" s="467">
        <v>0</v>
      </c>
      <c r="E59" s="30"/>
      <c r="F59" s="6" t="s">
        <v>146</v>
      </c>
      <c r="G59" s="31">
        <f>B59</f>
        <v>161</v>
      </c>
      <c r="H59" s="6" t="s">
        <v>15</v>
      </c>
      <c r="I59" s="6" t="s">
        <v>894</v>
      </c>
      <c r="J59" s="6"/>
      <c r="K59" s="34"/>
      <c r="L59" s="33">
        <f>'161-CLK'!L11</f>
        <v>0</v>
      </c>
      <c r="M59" s="34"/>
      <c r="N59" s="7">
        <f>'161-CLK'!N11</f>
        <v>0</v>
      </c>
      <c r="O59" s="33">
        <f>'161-CLK'!O11</f>
        <v>0</v>
      </c>
      <c r="P59" s="34"/>
      <c r="Q59" s="35">
        <f>'161-CLK'!Q11</f>
        <v>0</v>
      </c>
      <c r="R59" s="36"/>
      <c r="S59" s="35">
        <f>'161-CLK'!S11</f>
        <v>0</v>
      </c>
      <c r="T59" s="37">
        <f t="shared" si="0"/>
        <v>0</v>
      </c>
      <c r="U59" s="114" t="str">
        <f t="shared" ref="U59" si="23">IF(T59=0,"",(T59-N59)/N59)</f>
        <v/>
      </c>
      <c r="V59" s="160">
        <f>'161-CLK'!V11</f>
        <v>0</v>
      </c>
      <c r="W59" s="160">
        <f>'161-CLK'!W11</f>
        <v>0</v>
      </c>
      <c r="X59" s="160">
        <f t="shared" ref="X59" si="24">W59</f>
        <v>0</v>
      </c>
      <c r="Y59" s="34"/>
    </row>
    <row r="60" spans="1:30" ht="20.100000000000001" customHeight="1" x14ac:dyDescent="0.25">
      <c r="A60" s="27">
        <v>1</v>
      </c>
      <c r="B60" s="28">
        <v>161</v>
      </c>
      <c r="C60" s="29">
        <v>5345</v>
      </c>
      <c r="D60" s="467">
        <v>0</v>
      </c>
      <c r="E60" s="30"/>
      <c r="F60" s="6" t="s">
        <v>146</v>
      </c>
      <c r="G60" s="31">
        <v>161</v>
      </c>
      <c r="H60" s="6" t="s">
        <v>15</v>
      </c>
      <c r="I60" s="6" t="s">
        <v>903</v>
      </c>
      <c r="J60" s="6"/>
      <c r="K60" s="34"/>
      <c r="L60" s="33">
        <f>'161-CLK'!L12</f>
        <v>0</v>
      </c>
      <c r="M60" s="34"/>
      <c r="N60" s="7">
        <f>'161-CLK'!N12</f>
        <v>1000</v>
      </c>
      <c r="O60" s="33">
        <f>'161-CLK'!O12</f>
        <v>0</v>
      </c>
      <c r="P60" s="34"/>
      <c r="Q60" s="35">
        <f>'161-CLK'!Q12</f>
        <v>1000</v>
      </c>
      <c r="R60" s="36"/>
      <c r="S60" s="35">
        <f>'161-CLK'!S12</f>
        <v>0</v>
      </c>
      <c r="T60" s="37">
        <f t="shared" si="0"/>
        <v>1000</v>
      </c>
      <c r="U60" s="114">
        <f t="shared" ref="U60:U61" si="25">IF(T60=0,"",(T60-N60)/N60)</f>
        <v>0</v>
      </c>
      <c r="V60" s="160">
        <f>'161-CLK'!V12</f>
        <v>0</v>
      </c>
      <c r="W60" s="160">
        <f>'161-CLK'!W12</f>
        <v>0</v>
      </c>
      <c r="X60" s="160">
        <f t="shared" ref="X60:X61" si="26">W60</f>
        <v>0</v>
      </c>
      <c r="Y60" s="34"/>
    </row>
    <row r="61" spans="1:30" ht="20.100000000000001" customHeight="1" x14ac:dyDescent="0.25">
      <c r="A61" s="27">
        <v>1</v>
      </c>
      <c r="B61" s="28">
        <v>161</v>
      </c>
      <c r="C61" s="29">
        <v>5420</v>
      </c>
      <c r="D61" s="467">
        <v>0</v>
      </c>
      <c r="E61" s="30"/>
      <c r="F61" s="6" t="s">
        <v>146</v>
      </c>
      <c r="G61" s="31">
        <f>B61</f>
        <v>161</v>
      </c>
      <c r="H61" s="6" t="s">
        <v>15</v>
      </c>
      <c r="I61" s="6" t="s">
        <v>897</v>
      </c>
      <c r="J61" s="6"/>
      <c r="K61" s="34"/>
      <c r="L61" s="33">
        <f>'161-CLK'!L13</f>
        <v>0</v>
      </c>
      <c r="M61" s="34"/>
      <c r="N61" s="7">
        <f>'161-CLK'!N13</f>
        <v>1240</v>
      </c>
      <c r="O61" s="33">
        <f>'161-CLK'!O13</f>
        <v>14.95</v>
      </c>
      <c r="P61" s="34"/>
      <c r="Q61" s="35">
        <f>'161-CLK'!Q13</f>
        <v>1240</v>
      </c>
      <c r="R61" s="36"/>
      <c r="S61" s="35">
        <f>'161-CLK'!S13</f>
        <v>-240</v>
      </c>
      <c r="T61" s="37">
        <f t="shared" si="0"/>
        <v>1000</v>
      </c>
      <c r="U61" s="114">
        <f t="shared" si="25"/>
        <v>-0.19354838709677419</v>
      </c>
      <c r="V61" s="160">
        <f>'161-CLK'!V13</f>
        <v>0</v>
      </c>
      <c r="W61" s="160">
        <f>'161-CLK'!W13</f>
        <v>0</v>
      </c>
      <c r="X61" s="160">
        <f t="shared" si="26"/>
        <v>0</v>
      </c>
      <c r="Y61" s="34"/>
    </row>
    <row r="62" spans="1:30" ht="20.100000000000001" customHeight="1" x14ac:dyDescent="0.25">
      <c r="A62" s="27">
        <v>1</v>
      </c>
      <c r="B62" s="28">
        <v>162</v>
      </c>
      <c r="C62" s="29">
        <v>5110</v>
      </c>
      <c r="D62" s="467">
        <v>0</v>
      </c>
      <c r="E62" s="30"/>
      <c r="F62" s="6" t="s">
        <v>151</v>
      </c>
      <c r="G62" s="31">
        <f>B62</f>
        <v>162</v>
      </c>
      <c r="H62" s="32" t="s">
        <v>22</v>
      </c>
      <c r="I62" s="333" t="s">
        <v>892</v>
      </c>
      <c r="J62" s="6"/>
      <c r="K62" s="34"/>
      <c r="L62" s="33">
        <f>'162-ELE'!L8</f>
        <v>5158.8500000000004</v>
      </c>
      <c r="M62" s="34"/>
      <c r="N62" s="7">
        <f>'162-ELE'!N8</f>
        <v>450</v>
      </c>
      <c r="O62" s="33">
        <f>'162-ELE'!O8</f>
        <v>0</v>
      </c>
      <c r="P62" s="34"/>
      <c r="Q62" s="35">
        <f>'162-ELE'!Q8</f>
        <v>450</v>
      </c>
      <c r="R62" s="36"/>
      <c r="S62" s="35">
        <f>'162-ELE'!S8</f>
        <v>150</v>
      </c>
      <c r="T62" s="37">
        <f t="shared" si="0"/>
        <v>600</v>
      </c>
      <c r="U62" s="114">
        <f t="shared" si="1"/>
        <v>0.33333333333333331</v>
      </c>
      <c r="V62" s="160">
        <f>'162-ELE'!V8</f>
        <v>0</v>
      </c>
      <c r="W62" s="160">
        <f>'162-ELE'!W8</f>
        <v>0</v>
      </c>
      <c r="X62" s="160">
        <f t="shared" si="2"/>
        <v>0</v>
      </c>
      <c r="Y62" s="34"/>
      <c r="Z62" s="39"/>
      <c r="AD62" s="6" t="s">
        <v>148</v>
      </c>
    </row>
    <row r="63" spans="1:30" ht="20.100000000000001" customHeight="1" x14ac:dyDescent="0.25">
      <c r="A63" s="27">
        <v>1</v>
      </c>
      <c r="B63" s="28">
        <v>162</v>
      </c>
      <c r="C63" s="29">
        <v>5190</v>
      </c>
      <c r="D63" s="467">
        <v>0</v>
      </c>
      <c r="E63" s="30"/>
      <c r="F63" s="6" t="s">
        <v>151</v>
      </c>
      <c r="G63" s="31">
        <f>B63</f>
        <v>162</v>
      </c>
      <c r="H63" s="6" t="s">
        <v>15</v>
      </c>
      <c r="I63" s="6" t="s">
        <v>887</v>
      </c>
      <c r="J63" s="6"/>
      <c r="K63" s="34"/>
      <c r="L63" s="33">
        <f>'162-ELE'!L9</f>
        <v>0</v>
      </c>
      <c r="M63" s="34"/>
      <c r="N63" s="7">
        <f>'162-ELE'!N9</f>
        <v>2250</v>
      </c>
      <c r="O63" s="33">
        <f>'162-ELE'!O9</f>
        <v>0</v>
      </c>
      <c r="P63" s="34"/>
      <c r="Q63" s="35">
        <f>'162-ELE'!Q9</f>
        <v>2250</v>
      </c>
      <c r="R63" s="36"/>
      <c r="S63" s="35">
        <f>'162-ELE'!S9</f>
        <v>925</v>
      </c>
      <c r="T63" s="37">
        <f t="shared" si="0"/>
        <v>3175</v>
      </c>
      <c r="U63" s="114">
        <f t="shared" si="1"/>
        <v>0.41111111111111109</v>
      </c>
      <c r="V63" s="160">
        <f>'162-ELE'!V9</f>
        <v>0</v>
      </c>
      <c r="W63" s="160">
        <f>'162-ELE'!W9</f>
        <v>0</v>
      </c>
      <c r="X63" s="160">
        <f t="shared" si="2"/>
        <v>0</v>
      </c>
      <c r="Y63" s="34"/>
      <c r="AD63" s="6" t="s">
        <v>148</v>
      </c>
    </row>
    <row r="64" spans="1:30" ht="20.100000000000001" customHeight="1" x14ac:dyDescent="0.25">
      <c r="A64" s="27">
        <v>1</v>
      </c>
      <c r="B64" s="28">
        <v>162</v>
      </c>
      <c r="C64" s="29">
        <v>5300</v>
      </c>
      <c r="D64" s="467">
        <v>0</v>
      </c>
      <c r="E64" s="30"/>
      <c r="F64" s="6" t="s">
        <v>151</v>
      </c>
      <c r="G64" s="31">
        <f t="shared" ref="G64:G68" si="27">B64</f>
        <v>162</v>
      </c>
      <c r="H64" s="6" t="s">
        <v>15</v>
      </c>
      <c r="I64" s="6" t="s">
        <v>900</v>
      </c>
      <c r="J64" s="6"/>
      <c r="K64" s="34"/>
      <c r="L64" s="33">
        <f>'162-ELE'!L10</f>
        <v>6195.9</v>
      </c>
      <c r="M64" s="34"/>
      <c r="N64" s="7">
        <f>'162-ELE'!N10</f>
        <v>3300</v>
      </c>
      <c r="O64" s="33">
        <f>'162-ELE'!O10</f>
        <v>0</v>
      </c>
      <c r="P64" s="34"/>
      <c r="Q64" s="35">
        <f>'162-ELE'!Q10</f>
        <v>3300</v>
      </c>
      <c r="R64" s="36"/>
      <c r="S64" s="35">
        <f>'162-ELE'!S10</f>
        <v>2700</v>
      </c>
      <c r="T64" s="37">
        <f t="shared" si="0"/>
        <v>6000</v>
      </c>
      <c r="U64" s="114">
        <f t="shared" ref="U64:U68" si="28">IF(T64=0,"",(T64-N64)/N64)</f>
        <v>0.81818181818181823</v>
      </c>
      <c r="V64" s="160">
        <f>'162-ELE'!V10</f>
        <v>0</v>
      </c>
      <c r="W64" s="160">
        <f>'162-ELE'!W10</f>
        <v>0</v>
      </c>
      <c r="X64" s="160">
        <f t="shared" ref="X64:X68" si="29">W64</f>
        <v>0</v>
      </c>
      <c r="Y64" s="34"/>
    </row>
    <row r="65" spans="1:30" ht="20.100000000000001" customHeight="1" x14ac:dyDescent="0.25">
      <c r="A65" s="27">
        <v>1</v>
      </c>
      <c r="B65" s="28">
        <v>162</v>
      </c>
      <c r="C65" s="29">
        <v>5305</v>
      </c>
      <c r="D65" s="467">
        <v>0</v>
      </c>
      <c r="E65" s="30"/>
      <c r="F65" s="6" t="s">
        <v>151</v>
      </c>
      <c r="G65" s="31">
        <f t="shared" si="27"/>
        <v>162</v>
      </c>
      <c r="H65" s="6" t="s">
        <v>15</v>
      </c>
      <c r="I65" s="6" t="s">
        <v>915</v>
      </c>
      <c r="J65" s="6"/>
      <c r="K65" s="34"/>
      <c r="L65" s="33">
        <f>'162-ELE'!L11</f>
        <v>0</v>
      </c>
      <c r="M65" s="34"/>
      <c r="N65" s="7">
        <f>'162-ELE'!N11</f>
        <v>1100</v>
      </c>
      <c r="O65" s="33">
        <f>'162-ELE'!O11</f>
        <v>0</v>
      </c>
      <c r="P65" s="34"/>
      <c r="Q65" s="35">
        <f>'162-ELE'!Q11</f>
        <v>1100</v>
      </c>
      <c r="R65" s="36"/>
      <c r="S65" s="35">
        <f>'162-ELE'!S11</f>
        <v>1100</v>
      </c>
      <c r="T65" s="37">
        <f t="shared" si="0"/>
        <v>2200</v>
      </c>
      <c r="U65" s="114">
        <f t="shared" si="28"/>
        <v>1</v>
      </c>
      <c r="V65" s="160">
        <f>'162-ELE'!V11</f>
        <v>0</v>
      </c>
      <c r="W65" s="160">
        <f>'162-ELE'!W11</f>
        <v>0</v>
      </c>
      <c r="X65" s="160">
        <f t="shared" si="29"/>
        <v>0</v>
      </c>
      <c r="Y65" s="34"/>
    </row>
    <row r="66" spans="1:30" ht="20.100000000000001" customHeight="1" x14ac:dyDescent="0.25">
      <c r="A66" s="27">
        <v>1</v>
      </c>
      <c r="B66" s="28">
        <v>162</v>
      </c>
      <c r="C66" s="29">
        <v>5306</v>
      </c>
      <c r="D66" s="467">
        <v>0</v>
      </c>
      <c r="E66" s="30"/>
      <c r="F66" s="6" t="s">
        <v>151</v>
      </c>
      <c r="G66" s="31">
        <f t="shared" si="27"/>
        <v>162</v>
      </c>
      <c r="H66" s="6" t="s">
        <v>15</v>
      </c>
      <c r="I66" s="6" t="s">
        <v>916</v>
      </c>
      <c r="J66" s="6"/>
      <c r="K66" s="34"/>
      <c r="L66" s="33">
        <f>'162-ELE'!L12</f>
        <v>0</v>
      </c>
      <c r="M66" s="34"/>
      <c r="N66" s="7">
        <f>'162-ELE'!N12</f>
        <v>250</v>
      </c>
      <c r="O66" s="33">
        <f>'162-ELE'!O12</f>
        <v>0</v>
      </c>
      <c r="P66" s="34"/>
      <c r="Q66" s="35">
        <f>'162-ELE'!Q12</f>
        <v>250</v>
      </c>
      <c r="R66" s="36"/>
      <c r="S66" s="35">
        <f>'162-ELE'!S12</f>
        <v>250</v>
      </c>
      <c r="T66" s="37">
        <f t="shared" si="0"/>
        <v>500</v>
      </c>
      <c r="U66" s="114">
        <f t="shared" si="28"/>
        <v>1</v>
      </c>
      <c r="V66" s="160">
        <f>'162-ELE'!V12</f>
        <v>0</v>
      </c>
      <c r="W66" s="160">
        <f>'162-ELE'!W12</f>
        <v>0</v>
      </c>
      <c r="X66" s="160">
        <f t="shared" si="29"/>
        <v>0</v>
      </c>
      <c r="Y66" s="34"/>
    </row>
    <row r="67" spans="1:30" ht="20.100000000000001" customHeight="1" x14ac:dyDescent="0.25">
      <c r="A67" s="27">
        <v>1</v>
      </c>
      <c r="B67" s="28">
        <v>162</v>
      </c>
      <c r="C67" s="29">
        <v>5345</v>
      </c>
      <c r="D67" s="467">
        <v>0</v>
      </c>
      <c r="E67" s="30"/>
      <c r="F67" s="6" t="s">
        <v>151</v>
      </c>
      <c r="G67" s="31">
        <f t="shared" si="27"/>
        <v>162</v>
      </c>
      <c r="H67" s="6" t="s">
        <v>15</v>
      </c>
      <c r="I67" s="6" t="s">
        <v>903</v>
      </c>
      <c r="J67" s="6"/>
      <c r="K67" s="34"/>
      <c r="L67" s="33">
        <f>'162-ELE'!L13</f>
        <v>0</v>
      </c>
      <c r="M67" s="34"/>
      <c r="N67" s="7">
        <f>'162-ELE'!N13</f>
        <v>308</v>
      </c>
      <c r="O67" s="33">
        <f>'162-ELE'!O13</f>
        <v>0</v>
      </c>
      <c r="P67" s="34"/>
      <c r="Q67" s="35">
        <f>'162-ELE'!Q13</f>
        <v>308</v>
      </c>
      <c r="R67" s="36"/>
      <c r="S67" s="35">
        <f>'162-ELE'!S13</f>
        <v>97</v>
      </c>
      <c r="T67" s="37">
        <f t="shared" si="0"/>
        <v>405</v>
      </c>
      <c r="U67" s="114">
        <f t="shared" si="28"/>
        <v>0.31493506493506496</v>
      </c>
      <c r="V67" s="160">
        <f>'162-ELE'!V13</f>
        <v>0</v>
      </c>
      <c r="W67" s="160">
        <f>'162-ELE'!W13</f>
        <v>0</v>
      </c>
      <c r="X67" s="160">
        <f t="shared" si="29"/>
        <v>0</v>
      </c>
      <c r="Y67" s="34"/>
    </row>
    <row r="68" spans="1:30" ht="20.100000000000001" customHeight="1" x14ac:dyDescent="0.25">
      <c r="A68" s="27">
        <v>1</v>
      </c>
      <c r="B68" s="28">
        <v>162</v>
      </c>
      <c r="C68" s="29">
        <v>5420</v>
      </c>
      <c r="D68" s="467">
        <v>0</v>
      </c>
      <c r="E68" s="30"/>
      <c r="F68" s="6" t="s">
        <v>151</v>
      </c>
      <c r="G68" s="31">
        <f t="shared" si="27"/>
        <v>162</v>
      </c>
      <c r="H68" s="6" t="s">
        <v>15</v>
      </c>
      <c r="I68" s="6" t="s">
        <v>897</v>
      </c>
      <c r="J68" s="6"/>
      <c r="K68" s="34"/>
      <c r="L68" s="33">
        <f>'162-ELE'!L14</f>
        <v>0</v>
      </c>
      <c r="M68" s="34"/>
      <c r="N68" s="7">
        <f>'162-ELE'!N14</f>
        <v>935</v>
      </c>
      <c r="O68" s="33">
        <f>'162-ELE'!O14</f>
        <v>564.5</v>
      </c>
      <c r="P68" s="34"/>
      <c r="Q68" s="35">
        <f>'162-ELE'!Q14</f>
        <v>935</v>
      </c>
      <c r="R68" s="36"/>
      <c r="S68" s="35">
        <f>'162-ELE'!S14</f>
        <v>-35</v>
      </c>
      <c r="T68" s="37">
        <f t="shared" si="0"/>
        <v>900</v>
      </c>
      <c r="U68" s="114">
        <f t="shared" si="28"/>
        <v>-3.7433155080213901E-2</v>
      </c>
      <c r="V68" s="160">
        <f>'162-ELE'!V14</f>
        <v>0</v>
      </c>
      <c r="W68" s="160">
        <f>'162-ELE'!W14</f>
        <v>0</v>
      </c>
      <c r="X68" s="160">
        <f t="shared" si="29"/>
        <v>0</v>
      </c>
      <c r="Y68" s="34"/>
    </row>
    <row r="69" spans="1:30" ht="20.100000000000001" customHeight="1" x14ac:dyDescent="0.25">
      <c r="A69" s="27">
        <v>1</v>
      </c>
      <c r="B69" s="28">
        <v>171</v>
      </c>
      <c r="C69" s="29">
        <v>5308</v>
      </c>
      <c r="D69" s="467">
        <v>0</v>
      </c>
      <c r="E69" s="30"/>
      <c r="F69" s="6" t="s">
        <v>154</v>
      </c>
      <c r="G69" s="31">
        <f t="shared" ref="G69:G80" si="30">B69</f>
        <v>171</v>
      </c>
      <c r="H69" s="6" t="s">
        <v>15</v>
      </c>
      <c r="I69" s="6" t="s">
        <v>890</v>
      </c>
      <c r="J69" s="6"/>
      <c r="K69" s="34"/>
      <c r="L69" s="33">
        <f>'171-CCM'!L8</f>
        <v>642.28</v>
      </c>
      <c r="M69" s="34"/>
      <c r="N69" s="7">
        <f>'171-CCM'!N8</f>
        <v>500</v>
      </c>
      <c r="O69" s="33">
        <f>'171-CCM'!O8</f>
        <v>0</v>
      </c>
      <c r="P69" s="34"/>
      <c r="Q69" s="35">
        <f>'171-CCM'!Q8</f>
        <v>500</v>
      </c>
      <c r="R69" s="36"/>
      <c r="S69" s="35"/>
      <c r="T69" s="37">
        <f t="shared" si="0"/>
        <v>500</v>
      </c>
      <c r="U69" s="114">
        <f t="shared" si="1"/>
        <v>0</v>
      </c>
      <c r="V69" s="160">
        <f>'171-CCM'!V8</f>
        <v>0</v>
      </c>
      <c r="W69" s="160">
        <f>'171-CCM'!W8</f>
        <v>0</v>
      </c>
      <c r="X69" s="160">
        <f t="shared" si="2"/>
        <v>0</v>
      </c>
      <c r="Y69" s="34"/>
      <c r="AD69" s="6" t="s">
        <v>156</v>
      </c>
    </row>
    <row r="70" spans="1:30" ht="20.100000000000001" customHeight="1" x14ac:dyDescent="0.25">
      <c r="A70" s="27">
        <v>1</v>
      </c>
      <c r="B70" s="28">
        <v>171</v>
      </c>
      <c r="C70" s="29">
        <v>5730</v>
      </c>
      <c r="D70" s="467">
        <v>0</v>
      </c>
      <c r="E70" s="30"/>
      <c r="F70" s="6" t="s">
        <v>154</v>
      </c>
      <c r="G70" s="31">
        <f t="shared" si="30"/>
        <v>171</v>
      </c>
      <c r="H70" s="6" t="s">
        <v>15</v>
      </c>
      <c r="I70" s="6" t="s">
        <v>886</v>
      </c>
      <c r="J70" s="6"/>
      <c r="K70" s="34"/>
      <c r="L70" s="33">
        <f>'171-CCM'!L9</f>
        <v>0</v>
      </c>
      <c r="M70" s="34"/>
      <c r="N70" s="7">
        <f>'171-CCM'!N9</f>
        <v>500</v>
      </c>
      <c r="O70" s="33">
        <f>'171-CCM'!O9</f>
        <v>551</v>
      </c>
      <c r="P70" s="34"/>
      <c r="Q70" s="35">
        <f>'171-CCM'!Q9</f>
        <v>500</v>
      </c>
      <c r="R70" s="36"/>
      <c r="S70" s="35"/>
      <c r="T70" s="37">
        <f t="shared" si="0"/>
        <v>500</v>
      </c>
      <c r="U70" s="114">
        <f t="shared" ref="U70" si="31">IF(T70=0,"",(T70-N70)/N70)</f>
        <v>0</v>
      </c>
      <c r="V70" s="160">
        <f>'171-CCM'!V9</f>
        <v>0</v>
      </c>
      <c r="W70" s="160">
        <f>'171-CCM'!W9</f>
        <v>0</v>
      </c>
      <c r="X70" s="160">
        <f t="shared" ref="X70" si="32">W70</f>
        <v>0</v>
      </c>
      <c r="Y70" s="34"/>
    </row>
    <row r="71" spans="1:30" ht="20.100000000000001" customHeight="1" x14ac:dyDescent="0.25">
      <c r="A71" s="27">
        <v>1</v>
      </c>
      <c r="B71" s="28">
        <v>172</v>
      </c>
      <c r="C71" s="29"/>
      <c r="D71" s="467"/>
      <c r="E71" s="30"/>
      <c r="F71" s="6" t="s">
        <v>1175</v>
      </c>
      <c r="G71" s="31">
        <f t="shared" si="30"/>
        <v>172</v>
      </c>
      <c r="H71" s="6" t="s">
        <v>1178</v>
      </c>
      <c r="I71" s="6" t="s">
        <v>1179</v>
      </c>
      <c r="J71" s="6"/>
      <c r="K71" s="34"/>
      <c r="L71" s="33">
        <f>'172-EAC'!L8</f>
        <v>0</v>
      </c>
      <c r="M71" s="34">
        <v>0</v>
      </c>
      <c r="N71" s="7">
        <f>'172-EAC'!N8</f>
        <v>0</v>
      </c>
      <c r="O71" s="33">
        <f>'172-EAC'!O8</f>
        <v>0</v>
      </c>
      <c r="P71" s="34"/>
      <c r="Q71" s="35">
        <f>'172-EAC'!Q8</f>
        <v>0</v>
      </c>
      <c r="R71" s="36"/>
      <c r="S71" s="35">
        <f>'172-EAC'!S8</f>
        <v>1000</v>
      </c>
      <c r="T71" s="37">
        <f t="shared" si="0"/>
        <v>1000</v>
      </c>
      <c r="U71" s="114" t="e">
        <f>'172-EAC'!U8</f>
        <v>#DIV/0!</v>
      </c>
      <c r="V71" s="160"/>
      <c r="W71" s="160"/>
      <c r="X71" s="160"/>
      <c r="Y71" s="34"/>
    </row>
    <row r="72" spans="1:30" ht="20.100000000000001" customHeight="1" x14ac:dyDescent="0.25">
      <c r="A72" s="27">
        <v>1</v>
      </c>
      <c r="B72" s="28">
        <v>175</v>
      </c>
      <c r="C72" s="29">
        <v>5112</v>
      </c>
      <c r="D72" s="467">
        <v>0</v>
      </c>
      <c r="E72" s="30"/>
      <c r="F72" s="6" t="s">
        <v>157</v>
      </c>
      <c r="G72" s="31">
        <f t="shared" si="30"/>
        <v>175</v>
      </c>
      <c r="H72" s="32" t="s">
        <v>22</v>
      </c>
      <c r="I72" s="6" t="s">
        <v>907</v>
      </c>
      <c r="J72" s="6"/>
      <c r="K72" s="34"/>
      <c r="L72" s="33">
        <f>'175-PBD'!L8</f>
        <v>19111.34</v>
      </c>
      <c r="M72" s="34"/>
      <c r="N72" s="7">
        <f>'175-PBD'!N8</f>
        <v>20553.12</v>
      </c>
      <c r="O72" s="33">
        <f>'175-PBD'!O8</f>
        <v>5959.39</v>
      </c>
      <c r="P72" s="34"/>
      <c r="Q72" s="35">
        <f>'175-PBD'!Q8</f>
        <v>20553.12</v>
      </c>
      <c r="R72" s="36"/>
      <c r="S72" s="35">
        <f>'175-PBD'!S8</f>
        <v>411.06</v>
      </c>
      <c r="T72" s="37">
        <f t="shared" si="0"/>
        <v>20964.18</v>
      </c>
      <c r="U72" s="114">
        <f t="shared" si="1"/>
        <v>1.9999883229407572E-2</v>
      </c>
      <c r="V72" s="160">
        <f>'175-PBD'!V8</f>
        <v>0</v>
      </c>
      <c r="W72" s="160">
        <f>'175-PBD'!W8</f>
        <v>0</v>
      </c>
      <c r="X72" s="160">
        <f t="shared" si="2"/>
        <v>0</v>
      </c>
      <c r="Y72" s="34"/>
      <c r="Z72" s="39"/>
      <c r="AD72" s="6" t="s">
        <v>159</v>
      </c>
    </row>
    <row r="73" spans="1:30" ht="20.100000000000001" customHeight="1" x14ac:dyDescent="0.25">
      <c r="A73" s="27">
        <v>1</v>
      </c>
      <c r="B73" s="28">
        <v>175</v>
      </c>
      <c r="C73" s="29">
        <v>5304</v>
      </c>
      <c r="D73" s="467">
        <v>0</v>
      </c>
      <c r="E73" s="30"/>
      <c r="F73" s="6" t="s">
        <v>157</v>
      </c>
      <c r="G73" s="31">
        <f t="shared" si="30"/>
        <v>175</v>
      </c>
      <c r="H73" s="6" t="s">
        <v>15</v>
      </c>
      <c r="I73" s="6" t="s">
        <v>918</v>
      </c>
      <c r="J73" s="6"/>
      <c r="K73" s="34"/>
      <c r="L73" s="33">
        <f>'175-PBD'!L9</f>
        <v>1109.56</v>
      </c>
      <c r="M73" s="34"/>
      <c r="N73" s="7">
        <f>'175-PBD'!N9</f>
        <v>671.51</v>
      </c>
      <c r="O73" s="33">
        <f>'175-PBD'!O9</f>
        <v>0</v>
      </c>
      <c r="P73" s="34"/>
      <c r="Q73" s="35">
        <f>'175-PBD'!Q9</f>
        <v>671.51</v>
      </c>
      <c r="R73" s="36"/>
      <c r="S73" s="35">
        <f>'175-PBD'!S9</f>
        <v>0</v>
      </c>
      <c r="T73" s="37">
        <f t="shared" si="0"/>
        <v>671.51</v>
      </c>
      <c r="U73" s="114">
        <f t="shared" si="1"/>
        <v>0</v>
      </c>
      <c r="V73" s="160">
        <f>'175-PBD'!V9</f>
        <v>0</v>
      </c>
      <c r="W73" s="160">
        <f>'175-PBD'!W9</f>
        <v>0</v>
      </c>
      <c r="X73" s="160">
        <f t="shared" si="2"/>
        <v>0</v>
      </c>
      <c r="Y73" s="34"/>
      <c r="AD73" s="6" t="s">
        <v>159</v>
      </c>
    </row>
    <row r="74" spans="1:30" ht="20.100000000000001" customHeight="1" x14ac:dyDescent="0.25">
      <c r="A74" s="27">
        <v>1</v>
      </c>
      <c r="B74" s="28">
        <v>175</v>
      </c>
      <c r="C74" s="29">
        <v>5308</v>
      </c>
      <c r="D74" s="467">
        <v>0</v>
      </c>
      <c r="E74" s="30"/>
      <c r="F74" s="6" t="s">
        <v>157</v>
      </c>
      <c r="G74" s="31">
        <f t="shared" si="30"/>
        <v>175</v>
      </c>
      <c r="H74" s="6" t="s">
        <v>15</v>
      </c>
      <c r="I74" s="6" t="s">
        <v>890</v>
      </c>
      <c r="J74" s="6"/>
      <c r="K74" s="34"/>
      <c r="L74" s="33">
        <f>'175-PBD'!L10</f>
        <v>0</v>
      </c>
      <c r="M74" s="34"/>
      <c r="N74" s="7">
        <f>'175-PBD'!N10</f>
        <v>1195</v>
      </c>
      <c r="O74" s="33">
        <f>'175-PBD'!O10</f>
        <v>977.38</v>
      </c>
      <c r="P74" s="34"/>
      <c r="Q74" s="35">
        <f>'175-PBD'!Q10</f>
        <v>1195</v>
      </c>
      <c r="R74" s="36"/>
      <c r="S74" s="35">
        <f>'175-PBD'!S10</f>
        <v>0</v>
      </c>
      <c r="T74" s="37">
        <f t="shared" si="0"/>
        <v>1195</v>
      </c>
      <c r="U74" s="114">
        <f t="shared" ref="U74" si="33">IF(T74=0,"",(T74-N74)/N74)</f>
        <v>0</v>
      </c>
      <c r="V74" s="160">
        <f>'175-PBD'!V10</f>
        <v>0</v>
      </c>
      <c r="W74" s="160">
        <f>'175-PBD'!W10</f>
        <v>0</v>
      </c>
      <c r="X74" s="160">
        <f t="shared" ref="X74" si="34">W74</f>
        <v>0</v>
      </c>
      <c r="Y74" s="34"/>
    </row>
    <row r="75" spans="1:30" ht="20.100000000000001" customHeight="1" x14ac:dyDescent="0.25">
      <c r="A75" s="27">
        <v>1</v>
      </c>
      <c r="B75" s="28">
        <v>176</v>
      </c>
      <c r="C75" s="29">
        <v>5590</v>
      </c>
      <c r="D75" s="467">
        <v>0</v>
      </c>
      <c r="E75" s="30"/>
      <c r="F75" s="6" t="s">
        <v>161</v>
      </c>
      <c r="G75" s="31">
        <f t="shared" si="30"/>
        <v>176</v>
      </c>
      <c r="H75" s="6" t="s">
        <v>15</v>
      </c>
      <c r="I75" s="6" t="s">
        <v>1182</v>
      </c>
      <c r="J75" s="6"/>
      <c r="K75" s="34"/>
      <c r="L75" s="33">
        <f>'176-ZBA'!L8</f>
        <v>578</v>
      </c>
      <c r="M75" s="34"/>
      <c r="N75" s="7">
        <f>'176-ZBA'!N8</f>
        <v>500</v>
      </c>
      <c r="O75" s="33">
        <f>'176-ZBA'!O8</f>
        <v>84</v>
      </c>
      <c r="P75" s="34"/>
      <c r="Q75" s="35">
        <f>'176-ZBA'!Q8</f>
        <v>500</v>
      </c>
      <c r="R75" s="36"/>
      <c r="S75" s="35">
        <f>'176-ZBA'!S8</f>
        <v>0</v>
      </c>
      <c r="T75" s="37">
        <f t="shared" si="0"/>
        <v>500</v>
      </c>
      <c r="U75" s="114">
        <f t="shared" si="1"/>
        <v>0</v>
      </c>
      <c r="V75" s="160">
        <f>'176-ZBA'!V8</f>
        <v>0</v>
      </c>
      <c r="W75" s="160">
        <f>'176-ZBA'!W8</f>
        <v>0</v>
      </c>
      <c r="X75" s="160">
        <f t="shared" si="2"/>
        <v>0</v>
      </c>
      <c r="Y75" s="34"/>
      <c r="AD75" s="6" t="s">
        <v>163</v>
      </c>
    </row>
    <row r="76" spans="1:30" ht="20.100000000000001" customHeight="1" x14ac:dyDescent="0.25">
      <c r="A76" s="27">
        <v>1</v>
      </c>
      <c r="B76" s="28">
        <v>177</v>
      </c>
      <c r="C76" s="29">
        <v>5580</v>
      </c>
      <c r="D76" s="467">
        <v>0</v>
      </c>
      <c r="E76" s="30"/>
      <c r="F76" s="6" t="s">
        <v>164</v>
      </c>
      <c r="G76" s="31">
        <f t="shared" si="30"/>
        <v>177</v>
      </c>
      <c r="H76" s="6" t="s">
        <v>15</v>
      </c>
      <c r="I76" s="6" t="s">
        <v>891</v>
      </c>
      <c r="J76" s="6"/>
      <c r="K76" s="34"/>
      <c r="L76" s="33">
        <f>'177-OSC'!L8</f>
        <v>599.86</v>
      </c>
      <c r="M76" s="34"/>
      <c r="N76" s="7">
        <f>'177-OSC'!N8</f>
        <v>500</v>
      </c>
      <c r="O76" s="33">
        <f>'177-OSC'!O8</f>
        <v>0</v>
      </c>
      <c r="P76" s="34"/>
      <c r="Q76" s="35">
        <f>'177-OSC'!Q8</f>
        <v>500</v>
      </c>
      <c r="R76" s="36"/>
      <c r="S76" s="35">
        <f>'177-OSC'!S8</f>
        <v>0</v>
      </c>
      <c r="T76" s="37">
        <f t="shared" si="0"/>
        <v>500</v>
      </c>
      <c r="U76" s="114">
        <f t="shared" si="1"/>
        <v>0</v>
      </c>
      <c r="V76" s="160">
        <f>'177-OSC'!V8</f>
        <v>0</v>
      </c>
      <c r="W76" s="160">
        <f>'177-OSC'!W8</f>
        <v>0</v>
      </c>
      <c r="X76" s="160">
        <f t="shared" si="2"/>
        <v>0</v>
      </c>
      <c r="Y76" s="34"/>
      <c r="AD76" s="6" t="s">
        <v>166</v>
      </c>
    </row>
    <row r="77" spans="1:30" ht="20.100000000000001" customHeight="1" x14ac:dyDescent="0.25">
      <c r="A77" s="27">
        <v>1</v>
      </c>
      <c r="B77" s="28">
        <v>179</v>
      </c>
      <c r="C77" s="29">
        <v>5350</v>
      </c>
      <c r="D77" s="467">
        <v>0</v>
      </c>
      <c r="E77" s="30"/>
      <c r="F77" s="6" t="s">
        <v>167</v>
      </c>
      <c r="G77" s="31">
        <f t="shared" si="30"/>
        <v>179</v>
      </c>
      <c r="H77" s="6" t="s">
        <v>15</v>
      </c>
      <c r="I77" s="6" t="s">
        <v>920</v>
      </c>
      <c r="J77" s="6"/>
      <c r="K77" s="34"/>
      <c r="L77" s="33">
        <f>'179-AGR'!L8</f>
        <v>48</v>
      </c>
      <c r="M77" s="34"/>
      <c r="N77" s="7">
        <f>'179-AGR'!N8</f>
        <v>900</v>
      </c>
      <c r="O77" s="33">
        <f>'179-AGR'!O8</f>
        <v>0</v>
      </c>
      <c r="P77" s="34"/>
      <c r="Q77" s="35">
        <f>'179-AGR'!Q8</f>
        <v>900</v>
      </c>
      <c r="R77" s="36"/>
      <c r="S77" s="35">
        <f>'179-AGR'!S8</f>
        <v>50</v>
      </c>
      <c r="T77" s="37">
        <f t="shared" si="0"/>
        <v>950</v>
      </c>
      <c r="U77" s="114">
        <f t="shared" si="1"/>
        <v>5.5555555555555552E-2</v>
      </c>
      <c r="V77" s="160">
        <f>'179-AGR'!V10</f>
        <v>0</v>
      </c>
      <c r="W77" s="160">
        <f>'179-AGR'!W10</f>
        <v>0</v>
      </c>
      <c r="X77" s="160">
        <f t="shared" si="2"/>
        <v>0</v>
      </c>
      <c r="Y77" s="34"/>
      <c r="AD77" s="6" t="s">
        <v>169</v>
      </c>
    </row>
    <row r="78" spans="1:30" ht="20.100000000000001" customHeight="1" x14ac:dyDescent="0.25">
      <c r="A78" s="27">
        <v>1</v>
      </c>
      <c r="B78" s="28">
        <v>179</v>
      </c>
      <c r="C78" s="29">
        <v>5580</v>
      </c>
      <c r="D78" s="467">
        <v>0</v>
      </c>
      <c r="E78" s="30"/>
      <c r="F78" s="6" t="s">
        <v>167</v>
      </c>
      <c r="G78" s="31">
        <f t="shared" si="30"/>
        <v>179</v>
      </c>
      <c r="H78" s="6" t="s">
        <v>15</v>
      </c>
      <c r="I78" s="6" t="s">
        <v>891</v>
      </c>
      <c r="J78" s="6"/>
      <c r="K78" s="34"/>
      <c r="L78" s="33">
        <f>'179-AGR'!L9</f>
        <v>0</v>
      </c>
      <c r="M78" s="34"/>
      <c r="N78" s="7">
        <f>'179-AGR'!N9</f>
        <v>100</v>
      </c>
      <c r="O78" s="33">
        <f>'179-AGR'!O9</f>
        <v>0</v>
      </c>
      <c r="P78" s="34"/>
      <c r="Q78" s="35">
        <f>'179-AGR'!Q9</f>
        <v>100</v>
      </c>
      <c r="R78" s="36"/>
      <c r="S78" s="35">
        <f>'179-AGR'!S9</f>
        <v>-50</v>
      </c>
      <c r="T78" s="37">
        <f t="shared" si="0"/>
        <v>50</v>
      </c>
      <c r="U78" s="114">
        <f t="shared" ref="U78" si="35">IF(T78=0,"",(T78-N78)/N78)</f>
        <v>-0.5</v>
      </c>
      <c r="V78" s="160">
        <f>'179-AGR'!V11</f>
        <v>0</v>
      </c>
      <c r="W78" s="160">
        <f>'179-AGR'!W9</f>
        <v>0</v>
      </c>
      <c r="X78" s="160">
        <f t="shared" ref="X78" si="36">W78</f>
        <v>0</v>
      </c>
      <c r="Y78" s="34"/>
    </row>
    <row r="79" spans="1:30" ht="20.100000000000001" customHeight="1" x14ac:dyDescent="0.25">
      <c r="A79" s="27">
        <v>1</v>
      </c>
      <c r="B79" s="28">
        <v>192</v>
      </c>
      <c r="C79" s="29">
        <v>5110</v>
      </c>
      <c r="D79" s="467">
        <v>0</v>
      </c>
      <c r="E79" s="30"/>
      <c r="F79" s="6" t="s">
        <v>1166</v>
      </c>
      <c r="G79" s="31">
        <f t="shared" si="30"/>
        <v>192</v>
      </c>
      <c r="H79" s="32" t="s">
        <v>22</v>
      </c>
      <c r="I79" s="333" t="s">
        <v>892</v>
      </c>
      <c r="J79" s="6"/>
      <c r="K79" s="34"/>
      <c r="L79" s="33">
        <f>'192-TBD'!L8</f>
        <v>46102</v>
      </c>
      <c r="M79" s="34"/>
      <c r="N79" s="7">
        <f>'192-TBD'!N8</f>
        <v>49168.2</v>
      </c>
      <c r="O79" s="33">
        <f>'192-TBD'!O8</f>
        <v>15579.1</v>
      </c>
      <c r="P79" s="34"/>
      <c r="Q79" s="35">
        <f>'192-TBD'!Q8</f>
        <v>49168.2</v>
      </c>
      <c r="R79" s="36"/>
      <c r="S79" s="35">
        <f>('192-TBD'!S8)</f>
        <v>1608.52</v>
      </c>
      <c r="T79" s="37">
        <f t="shared" si="0"/>
        <v>50776.719999999994</v>
      </c>
      <c r="U79" s="114">
        <f t="shared" si="1"/>
        <v>3.2714640763745612E-2</v>
      </c>
      <c r="V79" s="160">
        <f>'192-TBD'!V8</f>
        <v>0</v>
      </c>
      <c r="W79" s="160">
        <f>'192-TBD'!W8</f>
        <v>0</v>
      </c>
      <c r="X79" s="160">
        <f t="shared" si="2"/>
        <v>0</v>
      </c>
      <c r="Y79" s="34"/>
      <c r="Z79" s="403"/>
      <c r="AD79" s="6" t="s">
        <v>118</v>
      </c>
    </row>
    <row r="80" spans="1:30" ht="20.100000000000001" customHeight="1" x14ac:dyDescent="0.25">
      <c r="A80" s="27">
        <v>1</v>
      </c>
      <c r="B80" s="28">
        <v>192</v>
      </c>
      <c r="C80" s="29">
        <v>5210</v>
      </c>
      <c r="D80" s="467">
        <v>0</v>
      </c>
      <c r="E80" s="30"/>
      <c r="F80" s="6" t="s">
        <v>1166</v>
      </c>
      <c r="G80" s="31">
        <f t="shared" si="30"/>
        <v>192</v>
      </c>
      <c r="H80" s="6" t="s">
        <v>15</v>
      </c>
      <c r="I80" s="6" t="s">
        <v>922</v>
      </c>
      <c r="J80" s="6"/>
      <c r="K80" s="34"/>
      <c r="L80" s="33">
        <f>'192-TBD'!L9</f>
        <v>77544.05</v>
      </c>
      <c r="M80" s="34"/>
      <c r="N80" s="7">
        <f>'192-TBD'!N9</f>
        <v>9500</v>
      </c>
      <c r="O80" s="33">
        <f>'192-TBD'!O9</f>
        <v>647.51</v>
      </c>
      <c r="P80" s="34"/>
      <c r="Q80" s="35">
        <f>'192-TBD'!Q9</f>
        <v>9500</v>
      </c>
      <c r="R80" s="36"/>
      <c r="S80" s="35">
        <f>('192-TBD'!S9)</f>
        <v>0</v>
      </c>
      <c r="T80" s="37">
        <f t="shared" ref="T80:T91" si="37">Q80+S80</f>
        <v>9500</v>
      </c>
      <c r="U80" s="114">
        <f t="shared" ref="U80:U91" si="38">IF(T80=0,"",(T80-N80)/N80)</f>
        <v>0</v>
      </c>
      <c r="V80" s="160">
        <f>'192-TBD'!V9</f>
        <v>0</v>
      </c>
      <c r="W80" s="160">
        <f>'192-TBD'!W9</f>
        <v>0</v>
      </c>
      <c r="X80" s="160">
        <f t="shared" ref="X80:X91" si="39">W80</f>
        <v>0</v>
      </c>
      <c r="Y80" s="34"/>
      <c r="Z80" s="320"/>
      <c r="AD80" s="6" t="s">
        <v>118</v>
      </c>
    </row>
    <row r="81" spans="1:30" ht="20.100000000000001" customHeight="1" x14ac:dyDescent="0.25">
      <c r="A81" s="27">
        <v>1</v>
      </c>
      <c r="B81" s="28">
        <v>192</v>
      </c>
      <c r="C81" s="29">
        <v>5215</v>
      </c>
      <c r="D81" s="467">
        <v>0</v>
      </c>
      <c r="E81" s="30"/>
      <c r="F81" s="6" t="s">
        <v>1166</v>
      </c>
      <c r="G81" s="31">
        <f t="shared" ref="G81:G91" si="40">B81</f>
        <v>192</v>
      </c>
      <c r="H81" s="6" t="s">
        <v>15</v>
      </c>
      <c r="I81" s="6" t="s">
        <v>923</v>
      </c>
      <c r="J81" s="6"/>
      <c r="K81" s="34"/>
      <c r="L81" s="33">
        <f>'192-TBD'!L10</f>
        <v>0</v>
      </c>
      <c r="M81" s="34"/>
      <c r="N81" s="7">
        <f>'192-TBD'!N10</f>
        <v>2800</v>
      </c>
      <c r="O81" s="33">
        <f>'192-TBD'!O10</f>
        <v>99</v>
      </c>
      <c r="P81" s="34"/>
      <c r="Q81" s="35">
        <f>'192-TBD'!Q10</f>
        <v>2800</v>
      </c>
      <c r="R81" s="36"/>
      <c r="S81" s="35">
        <f>('192-TBD'!S10)</f>
        <v>0</v>
      </c>
      <c r="T81" s="37">
        <f t="shared" si="37"/>
        <v>2800</v>
      </c>
      <c r="U81" s="114">
        <f t="shared" si="38"/>
        <v>0</v>
      </c>
      <c r="V81" s="160">
        <f>'192-TBD'!V10</f>
        <v>0</v>
      </c>
      <c r="W81" s="160">
        <f>'192-TBD'!W10</f>
        <v>0</v>
      </c>
      <c r="X81" s="160">
        <f t="shared" si="39"/>
        <v>0</v>
      </c>
      <c r="Y81" s="34"/>
      <c r="Z81" s="403"/>
    </row>
    <row r="82" spans="1:30" ht="20.100000000000001" customHeight="1" x14ac:dyDescent="0.25">
      <c r="A82" s="27">
        <v>1</v>
      </c>
      <c r="B82" s="28">
        <v>192</v>
      </c>
      <c r="C82" s="29">
        <v>5240</v>
      </c>
      <c r="D82" s="467">
        <v>0</v>
      </c>
      <c r="E82" s="30"/>
      <c r="F82" s="6" t="s">
        <v>1166</v>
      </c>
      <c r="G82" s="31">
        <f t="shared" si="40"/>
        <v>192</v>
      </c>
      <c r="H82" s="6" t="s">
        <v>15</v>
      </c>
      <c r="I82" s="6" t="s">
        <v>924</v>
      </c>
      <c r="J82" s="6"/>
      <c r="K82" s="34"/>
      <c r="L82" s="33">
        <f>'192-TBD'!L11</f>
        <v>0</v>
      </c>
      <c r="M82" s="34"/>
      <c r="N82" s="7">
        <f>'192-TBD'!N11</f>
        <v>24500</v>
      </c>
      <c r="O82" s="33">
        <f>'192-TBD'!O11</f>
        <v>3797.55</v>
      </c>
      <c r="P82" s="34"/>
      <c r="Q82" s="35">
        <f>'192-TBD'!Q11</f>
        <v>24500</v>
      </c>
      <c r="R82" s="36"/>
      <c r="S82" s="35">
        <f>('192-TBD'!S11)</f>
        <v>-1608.52</v>
      </c>
      <c r="T82" s="37">
        <f t="shared" si="37"/>
        <v>22891.48</v>
      </c>
      <c r="U82" s="114">
        <f t="shared" si="38"/>
        <v>-6.5653877551020423E-2</v>
      </c>
      <c r="V82" s="160">
        <f>'192-TBD'!V11</f>
        <v>0</v>
      </c>
      <c r="W82" s="160">
        <f>'192-TBD'!W11</f>
        <v>0</v>
      </c>
      <c r="X82" s="160">
        <f t="shared" si="39"/>
        <v>0</v>
      </c>
      <c r="Y82" s="34"/>
      <c r="Z82" s="403"/>
    </row>
    <row r="83" spans="1:30" ht="20.100000000000001" customHeight="1" x14ac:dyDescent="0.25">
      <c r="A83" s="27">
        <v>1</v>
      </c>
      <c r="B83" s="28">
        <v>192</v>
      </c>
      <c r="C83" s="29">
        <v>5242</v>
      </c>
      <c r="D83" s="467">
        <v>0</v>
      </c>
      <c r="E83" s="30"/>
      <c r="F83" s="6" t="s">
        <v>1166</v>
      </c>
      <c r="G83" s="31">
        <f t="shared" si="40"/>
        <v>192</v>
      </c>
      <c r="H83" s="6" t="s">
        <v>15</v>
      </c>
      <c r="I83" s="6" t="s">
        <v>925</v>
      </c>
      <c r="J83" s="6"/>
      <c r="K83" s="34"/>
      <c r="L83" s="33">
        <f>'192-TBD'!L12</f>
        <v>0</v>
      </c>
      <c r="M83" s="34"/>
      <c r="N83" s="7">
        <f>'192-TBD'!N12</f>
        <v>1000</v>
      </c>
      <c r="O83" s="33">
        <f>'192-TBD'!O12</f>
        <v>0</v>
      </c>
      <c r="P83" s="34"/>
      <c r="Q83" s="35">
        <f>'192-TBD'!Q12</f>
        <v>1000</v>
      </c>
      <c r="R83" s="36"/>
      <c r="S83" s="35">
        <f>('192-TBD'!S12)</f>
        <v>0</v>
      </c>
      <c r="T83" s="37">
        <f t="shared" si="37"/>
        <v>1000</v>
      </c>
      <c r="U83" s="114">
        <f t="shared" si="38"/>
        <v>0</v>
      </c>
      <c r="V83" s="160">
        <f>'192-TBD'!V12</f>
        <v>0</v>
      </c>
      <c r="W83" s="160">
        <f>'192-TBD'!W12</f>
        <v>0</v>
      </c>
      <c r="X83" s="160">
        <f t="shared" si="39"/>
        <v>0</v>
      </c>
      <c r="Y83" s="34"/>
      <c r="Z83" s="403"/>
    </row>
    <row r="84" spans="1:30" ht="20.100000000000001" customHeight="1" x14ac:dyDescent="0.25">
      <c r="A84" s="27">
        <v>1</v>
      </c>
      <c r="B84" s="28">
        <v>192</v>
      </c>
      <c r="C84" s="29">
        <v>5270</v>
      </c>
      <c r="D84" s="467">
        <v>0</v>
      </c>
      <c r="E84" s="30"/>
      <c r="F84" s="6" t="s">
        <v>1166</v>
      </c>
      <c r="G84" s="31">
        <f t="shared" si="40"/>
        <v>192</v>
      </c>
      <c r="H84" s="6" t="s">
        <v>15</v>
      </c>
      <c r="I84" s="6" t="s">
        <v>926</v>
      </c>
      <c r="J84" s="6"/>
      <c r="K84" s="34"/>
      <c r="L84" s="33">
        <f>'192-TBD'!L13</f>
        <v>0</v>
      </c>
      <c r="M84" s="34"/>
      <c r="N84" s="7">
        <f>'192-TBD'!N13</f>
        <v>3000</v>
      </c>
      <c r="O84" s="33">
        <f>'192-TBD'!O13</f>
        <v>634.88</v>
      </c>
      <c r="P84" s="34"/>
      <c r="Q84" s="35">
        <f>'192-TBD'!Q13</f>
        <v>3000</v>
      </c>
      <c r="R84" s="36"/>
      <c r="S84" s="35">
        <f>('192-TBD'!S13)</f>
        <v>0</v>
      </c>
      <c r="T84" s="37">
        <f t="shared" si="37"/>
        <v>3000</v>
      </c>
      <c r="U84" s="114">
        <f t="shared" si="38"/>
        <v>0</v>
      </c>
      <c r="V84" s="160">
        <f>'192-TBD'!V13</f>
        <v>0</v>
      </c>
      <c r="W84" s="160">
        <f>'192-TBD'!W13</f>
        <v>0</v>
      </c>
      <c r="X84" s="160">
        <f t="shared" si="39"/>
        <v>0</v>
      </c>
      <c r="Y84" s="34"/>
      <c r="Z84" s="403"/>
    </row>
    <row r="85" spans="1:30" ht="20.100000000000001" customHeight="1" x14ac:dyDescent="0.25">
      <c r="A85" s="27">
        <v>1</v>
      </c>
      <c r="B85" s="28">
        <v>192</v>
      </c>
      <c r="C85" s="29">
        <v>5308</v>
      </c>
      <c r="D85" s="467">
        <v>0</v>
      </c>
      <c r="E85" s="30"/>
      <c r="F85" s="6" t="s">
        <v>1166</v>
      </c>
      <c r="G85" s="31">
        <f t="shared" si="40"/>
        <v>192</v>
      </c>
      <c r="H85" s="6" t="s">
        <v>15</v>
      </c>
      <c r="I85" s="6" t="s">
        <v>890</v>
      </c>
      <c r="J85" s="6"/>
      <c r="K85" s="34"/>
      <c r="L85" s="33">
        <f>'192-TBD'!L14</f>
        <v>0</v>
      </c>
      <c r="M85" s="34"/>
      <c r="N85" s="7">
        <f>'192-TBD'!N14</f>
        <v>1000</v>
      </c>
      <c r="O85" s="33">
        <f>'192-TBD'!O14</f>
        <v>0</v>
      </c>
      <c r="P85" s="34"/>
      <c r="Q85" s="35">
        <f>'192-TBD'!Q14</f>
        <v>1000</v>
      </c>
      <c r="R85" s="36"/>
      <c r="S85" s="35">
        <f>('192-TBD'!S14)</f>
        <v>0</v>
      </c>
      <c r="T85" s="37">
        <f t="shared" si="37"/>
        <v>1000</v>
      </c>
      <c r="U85" s="114">
        <f t="shared" si="38"/>
        <v>0</v>
      </c>
      <c r="V85" s="160">
        <f>'192-TBD'!V14</f>
        <v>0</v>
      </c>
      <c r="W85" s="160">
        <f>'192-TBD'!W14</f>
        <v>0</v>
      </c>
      <c r="X85" s="160">
        <f t="shared" si="39"/>
        <v>0</v>
      </c>
      <c r="Y85" s="34"/>
      <c r="Z85" s="403"/>
    </row>
    <row r="86" spans="1:30" ht="20.100000000000001" customHeight="1" x14ac:dyDescent="0.25">
      <c r="A86" s="27">
        <v>1</v>
      </c>
      <c r="B86" s="28">
        <v>192</v>
      </c>
      <c r="C86" s="29">
        <v>5340</v>
      </c>
      <c r="D86" s="467">
        <v>0</v>
      </c>
      <c r="E86" s="30"/>
      <c r="F86" s="6" t="s">
        <v>1166</v>
      </c>
      <c r="G86" s="31">
        <f t="shared" si="40"/>
        <v>192</v>
      </c>
      <c r="H86" s="6" t="s">
        <v>15</v>
      </c>
      <c r="I86" s="6" t="s">
        <v>894</v>
      </c>
      <c r="J86" s="6"/>
      <c r="K86" s="34"/>
      <c r="L86" s="33">
        <f>'192-TBD'!L15</f>
        <v>0</v>
      </c>
      <c r="M86" s="34"/>
      <c r="N86" s="7">
        <f>'192-TBD'!N15</f>
        <v>3250</v>
      </c>
      <c r="O86" s="33">
        <f>'192-TBD'!O15</f>
        <v>1603.87</v>
      </c>
      <c r="P86" s="34"/>
      <c r="Q86" s="35">
        <f>'192-TBD'!Q15</f>
        <v>3250</v>
      </c>
      <c r="R86" s="36"/>
      <c r="S86" s="35">
        <f>('192-TBD'!S15)</f>
        <v>0</v>
      </c>
      <c r="T86" s="37">
        <f t="shared" si="37"/>
        <v>3250</v>
      </c>
      <c r="U86" s="114">
        <f t="shared" si="38"/>
        <v>0</v>
      </c>
      <c r="V86" s="160">
        <f>'192-TBD'!V15</f>
        <v>0</v>
      </c>
      <c r="W86" s="160">
        <f>'192-TBD'!W15</f>
        <v>0</v>
      </c>
      <c r="X86" s="160">
        <f t="shared" si="39"/>
        <v>0</v>
      </c>
      <c r="Y86" s="34"/>
      <c r="Z86" s="403"/>
    </row>
    <row r="87" spans="1:30" ht="20.100000000000001" customHeight="1" x14ac:dyDescent="0.25">
      <c r="A87" s="27">
        <v>1</v>
      </c>
      <c r="B87" s="28">
        <v>192</v>
      </c>
      <c r="C87" s="29">
        <v>5345</v>
      </c>
      <c r="D87" s="467">
        <v>0</v>
      </c>
      <c r="E87" s="30"/>
      <c r="F87" s="6" t="s">
        <v>1166</v>
      </c>
      <c r="G87" s="31">
        <f t="shared" si="40"/>
        <v>192</v>
      </c>
      <c r="H87" s="6" t="s">
        <v>15</v>
      </c>
      <c r="I87" s="6" t="s">
        <v>903</v>
      </c>
      <c r="J87" s="6"/>
      <c r="K87" s="34"/>
      <c r="L87" s="33">
        <f>'192-TBD'!L16</f>
        <v>0</v>
      </c>
      <c r="M87" s="34"/>
      <c r="N87" s="7">
        <f>'192-TBD'!N16</f>
        <v>3500</v>
      </c>
      <c r="O87" s="33">
        <f>'192-TBD'!O16</f>
        <v>0</v>
      </c>
      <c r="P87" s="34"/>
      <c r="Q87" s="35">
        <f>'192-TBD'!Q16</f>
        <v>3500</v>
      </c>
      <c r="R87" s="36"/>
      <c r="S87" s="35">
        <f>('192-TBD'!S16)</f>
        <v>0</v>
      </c>
      <c r="T87" s="37">
        <f t="shared" si="37"/>
        <v>3500</v>
      </c>
      <c r="U87" s="114">
        <f t="shared" si="38"/>
        <v>0</v>
      </c>
      <c r="V87" s="160">
        <f>'192-TBD'!V16</f>
        <v>0</v>
      </c>
      <c r="W87" s="160">
        <f>'192-TBD'!W16</f>
        <v>0</v>
      </c>
      <c r="X87" s="160">
        <f t="shared" si="39"/>
        <v>0</v>
      </c>
      <c r="Y87" s="34"/>
      <c r="Z87" s="403"/>
    </row>
    <row r="88" spans="1:30" ht="20.100000000000001" customHeight="1" x14ac:dyDescent="0.25">
      <c r="A88" s="27">
        <v>1</v>
      </c>
      <c r="B88" s="28">
        <v>192</v>
      </c>
      <c r="C88" s="29">
        <v>5380</v>
      </c>
      <c r="D88" s="467">
        <v>0</v>
      </c>
      <c r="E88" s="30"/>
      <c r="F88" s="6" t="s">
        <v>1166</v>
      </c>
      <c r="G88" s="31">
        <f t="shared" si="40"/>
        <v>192</v>
      </c>
      <c r="H88" s="6" t="s">
        <v>15</v>
      </c>
      <c r="I88" s="6" t="s">
        <v>921</v>
      </c>
      <c r="J88" s="6"/>
      <c r="K88" s="34"/>
      <c r="L88" s="33">
        <f>'192-TBD'!L17</f>
        <v>0</v>
      </c>
      <c r="M88" s="34"/>
      <c r="N88" s="7">
        <f>'192-TBD'!N17</f>
        <v>10000</v>
      </c>
      <c r="O88" s="33">
        <f>'192-TBD'!O17</f>
        <v>3715.57</v>
      </c>
      <c r="P88" s="34"/>
      <c r="Q88" s="35">
        <f>'192-TBD'!Q17</f>
        <v>10000</v>
      </c>
      <c r="R88" s="36"/>
      <c r="S88" s="35">
        <f>('192-TBD'!S17)</f>
        <v>0</v>
      </c>
      <c r="T88" s="37">
        <f t="shared" si="37"/>
        <v>10000</v>
      </c>
      <c r="U88" s="114">
        <f t="shared" si="38"/>
        <v>0</v>
      </c>
      <c r="V88" s="160">
        <f>'192-TBD'!V17</f>
        <v>0</v>
      </c>
      <c r="W88" s="160">
        <f>'192-TBD'!W17</f>
        <v>0</v>
      </c>
      <c r="X88" s="160">
        <f t="shared" si="39"/>
        <v>0</v>
      </c>
      <c r="Y88" s="34"/>
      <c r="Z88" s="403"/>
    </row>
    <row r="89" spans="1:30" ht="20.100000000000001" customHeight="1" x14ac:dyDescent="0.25">
      <c r="A89" s="27">
        <v>1</v>
      </c>
      <c r="B89" s="28">
        <v>192</v>
      </c>
      <c r="C89" s="29">
        <v>5385</v>
      </c>
      <c r="D89" s="467">
        <v>0</v>
      </c>
      <c r="E89" s="30"/>
      <c r="F89" s="6" t="s">
        <v>1166</v>
      </c>
      <c r="G89" s="31">
        <f t="shared" si="40"/>
        <v>192</v>
      </c>
      <c r="H89" s="6" t="s">
        <v>15</v>
      </c>
      <c r="I89" s="6" t="s">
        <v>888</v>
      </c>
      <c r="J89" s="6"/>
      <c r="K89" s="34"/>
      <c r="L89" s="33">
        <f>'192-TBD'!L18</f>
        <v>0</v>
      </c>
      <c r="M89" s="34"/>
      <c r="N89" s="7">
        <f>'192-TBD'!N18</f>
        <v>5000</v>
      </c>
      <c r="O89" s="33">
        <f>'192-TBD'!O18</f>
        <v>1200</v>
      </c>
      <c r="P89" s="34"/>
      <c r="Q89" s="35">
        <f>'192-TBD'!Q18</f>
        <v>5000</v>
      </c>
      <c r="R89" s="36"/>
      <c r="S89" s="35">
        <f>('192-TBD'!S18)</f>
        <v>0</v>
      </c>
      <c r="T89" s="37">
        <f t="shared" si="37"/>
        <v>5000</v>
      </c>
      <c r="U89" s="114">
        <f t="shared" si="38"/>
        <v>0</v>
      </c>
      <c r="V89" s="160">
        <f>'192-TBD'!V18</f>
        <v>0</v>
      </c>
      <c r="W89" s="160">
        <f>'192-TBD'!W18</f>
        <v>0</v>
      </c>
      <c r="X89" s="160">
        <f t="shared" si="39"/>
        <v>0</v>
      </c>
      <c r="Y89" s="34"/>
      <c r="Z89" s="403"/>
    </row>
    <row r="90" spans="1:30" ht="20.100000000000001" customHeight="1" x14ac:dyDescent="0.25">
      <c r="A90" s="27">
        <v>1</v>
      </c>
      <c r="B90" s="28">
        <v>192</v>
      </c>
      <c r="C90" s="29">
        <v>5420</v>
      </c>
      <c r="D90" s="467">
        <v>0</v>
      </c>
      <c r="E90" s="30"/>
      <c r="F90" s="6" t="s">
        <v>1166</v>
      </c>
      <c r="G90" s="31">
        <f t="shared" si="40"/>
        <v>192</v>
      </c>
      <c r="H90" s="6" t="s">
        <v>15</v>
      </c>
      <c r="I90" s="6" t="s">
        <v>897</v>
      </c>
      <c r="J90" s="6"/>
      <c r="K90" s="34"/>
      <c r="L90" s="33">
        <f>'192-TBD'!L19</f>
        <v>0</v>
      </c>
      <c r="M90" s="34"/>
      <c r="N90" s="7">
        <f>'192-TBD'!N19</f>
        <v>3200</v>
      </c>
      <c r="O90" s="33">
        <f>'192-TBD'!O19</f>
        <v>619.09</v>
      </c>
      <c r="P90" s="34"/>
      <c r="Q90" s="35">
        <f>'192-TBD'!Q19</f>
        <v>3200</v>
      </c>
      <c r="R90" s="36"/>
      <c r="S90" s="35">
        <f>('192-TBD'!S19)</f>
        <v>0</v>
      </c>
      <c r="T90" s="37">
        <f t="shared" si="37"/>
        <v>3200</v>
      </c>
      <c r="U90" s="114">
        <f t="shared" si="38"/>
        <v>0</v>
      </c>
      <c r="V90" s="160">
        <f>'192-TBD'!V19</f>
        <v>0</v>
      </c>
      <c r="W90" s="160">
        <f>'192-TBD'!W19</f>
        <v>0</v>
      </c>
      <c r="X90" s="160">
        <f t="shared" si="39"/>
        <v>0</v>
      </c>
      <c r="Y90" s="34"/>
      <c r="Z90" s="403"/>
    </row>
    <row r="91" spans="1:30" ht="20.100000000000001" customHeight="1" x14ac:dyDescent="0.25">
      <c r="A91" s="27">
        <v>1</v>
      </c>
      <c r="B91" s="28">
        <v>192</v>
      </c>
      <c r="C91" s="29">
        <v>5582</v>
      </c>
      <c r="D91" s="467">
        <v>0</v>
      </c>
      <c r="E91" s="30"/>
      <c r="F91" s="6" t="s">
        <v>1166</v>
      </c>
      <c r="G91" s="31">
        <f t="shared" si="40"/>
        <v>192</v>
      </c>
      <c r="H91" s="6" t="s">
        <v>15</v>
      </c>
      <c r="I91" s="6" t="s">
        <v>927</v>
      </c>
      <c r="J91" s="6"/>
      <c r="K91" s="34"/>
      <c r="L91" s="33">
        <f>'192-TBD'!L20</f>
        <v>0</v>
      </c>
      <c r="M91" s="34"/>
      <c r="N91" s="7">
        <f>'192-TBD'!N20</f>
        <v>200</v>
      </c>
      <c r="O91" s="33">
        <f>'192-TBD'!O20</f>
        <v>0</v>
      </c>
      <c r="P91" s="34"/>
      <c r="Q91" s="35">
        <f>'192-TBD'!Q20</f>
        <v>200</v>
      </c>
      <c r="R91" s="36"/>
      <c r="S91" s="35">
        <f>('192-TBD'!S20)</f>
        <v>0</v>
      </c>
      <c r="T91" s="37">
        <f t="shared" si="37"/>
        <v>200</v>
      </c>
      <c r="U91" s="114">
        <f t="shared" si="38"/>
        <v>0</v>
      </c>
      <c r="V91" s="160">
        <f>'192-TBD'!V20</f>
        <v>0</v>
      </c>
      <c r="W91" s="160">
        <f>'192-TBD'!W20</f>
        <v>0</v>
      </c>
      <c r="X91" s="160">
        <f t="shared" si="39"/>
        <v>0</v>
      </c>
      <c r="Y91" s="34"/>
      <c r="Z91" s="403"/>
    </row>
    <row r="92" spans="1:30" ht="20.100000000000001" customHeight="1" thickBot="1" x14ac:dyDescent="0.3">
      <c r="E92" s="30"/>
      <c r="I92" s="66" t="str">
        <f>A6</f>
        <v xml:space="preserve">GENERAL GOVERNMENT:  </v>
      </c>
      <c r="J92" s="6"/>
      <c r="K92" s="34"/>
      <c r="L92" s="65">
        <f>SUM(L7:L91)</f>
        <v>651164.53</v>
      </c>
      <c r="M92" s="34"/>
      <c r="N92" s="65">
        <f>SUM(N7:N91)</f>
        <v>781008.61999999988</v>
      </c>
      <c r="O92" s="65">
        <f>SUM(O7:O91)</f>
        <v>200321.82000000004</v>
      </c>
      <c r="P92" s="34"/>
      <c r="Q92" s="42">
        <f>SUM(Q7:Q91)</f>
        <v>781008.61999999988</v>
      </c>
      <c r="R92" s="112"/>
      <c r="S92" s="42">
        <f>SUM(S7:S91)</f>
        <v>756.58999999999969</v>
      </c>
      <c r="T92" s="42">
        <f>SUM(T7:T91)</f>
        <v>781765.21000000008</v>
      </c>
      <c r="U92" s="640">
        <f t="shared" si="1"/>
        <v>9.6873450641325872E-4</v>
      </c>
      <c r="V92" s="146">
        <f>SUM(V7:V91)</f>
        <v>0</v>
      </c>
      <c r="W92" s="146">
        <f>SUM(W7:W91)</f>
        <v>0</v>
      </c>
      <c r="X92" s="146">
        <f>SUM(X7:X91)</f>
        <v>0</v>
      </c>
      <c r="Y92" s="34"/>
    </row>
    <row r="93" spans="1:30" ht="20.100000000000001" customHeight="1" x14ac:dyDescent="0.25">
      <c r="E93" s="30"/>
      <c r="J93" s="6"/>
      <c r="K93" s="34"/>
      <c r="M93" s="34"/>
      <c r="P93" s="34"/>
      <c r="V93" s="295"/>
      <c r="W93" s="293"/>
      <c r="X93" s="293"/>
      <c r="Y93" s="34"/>
    </row>
    <row r="94" spans="1:30" ht="20.100000000000001" customHeight="1" x14ac:dyDescent="0.25">
      <c r="E94" s="30"/>
      <c r="J94" s="6"/>
      <c r="K94" s="34"/>
      <c r="M94" s="34"/>
      <c r="P94" s="34"/>
      <c r="Y94" s="34"/>
    </row>
    <row r="95" spans="1:30" s="20" customFormat="1" ht="20.100000000000001" customHeight="1" x14ac:dyDescent="0.25">
      <c r="A95" s="60" t="s">
        <v>172</v>
      </c>
      <c r="B95" s="25"/>
      <c r="C95" s="26"/>
      <c r="D95" s="470"/>
      <c r="E95" s="14"/>
      <c r="K95" s="109"/>
      <c r="L95" s="110"/>
      <c r="M95" s="109"/>
      <c r="N95" s="18"/>
      <c r="O95" s="18"/>
      <c r="P95" s="109"/>
      <c r="Q95" s="460"/>
      <c r="R95" s="18"/>
      <c r="S95" s="460"/>
      <c r="T95" s="460"/>
      <c r="U95" s="18"/>
      <c r="V95" s="296"/>
      <c r="W95" s="294"/>
      <c r="X95" s="294"/>
      <c r="Y95" s="109"/>
    </row>
    <row r="96" spans="1:30" ht="20.100000000000001" customHeight="1" x14ac:dyDescent="0.25">
      <c r="A96" s="27">
        <v>1</v>
      </c>
      <c r="B96" s="28">
        <v>210</v>
      </c>
      <c r="C96" s="29">
        <v>5110</v>
      </c>
      <c r="D96" s="467">
        <v>0</v>
      </c>
      <c r="E96" s="30"/>
      <c r="F96" s="6" t="s">
        <v>173</v>
      </c>
      <c r="G96" s="31">
        <f>B96</f>
        <v>210</v>
      </c>
      <c r="H96" s="32" t="s">
        <v>22</v>
      </c>
      <c r="I96" s="32" t="s">
        <v>174</v>
      </c>
      <c r="J96" s="6"/>
      <c r="K96" s="34"/>
      <c r="L96" s="33">
        <f>'210-POL'!L8</f>
        <v>158213.89000000001</v>
      </c>
      <c r="M96" s="34"/>
      <c r="N96" s="7">
        <f>'210-POL'!N8</f>
        <v>163994</v>
      </c>
      <c r="O96" s="33">
        <f>'210-POL'!O8</f>
        <v>58792.46</v>
      </c>
      <c r="P96" s="34"/>
      <c r="Q96" s="35">
        <f>'210-POL'!Q8</f>
        <v>163994</v>
      </c>
      <c r="R96" s="36"/>
      <c r="S96" s="35">
        <f>'210-POL'!S8</f>
        <v>1124</v>
      </c>
      <c r="T96" s="37">
        <f t="shared" ref="T96:T148" si="41">Q96+S96</f>
        <v>165118</v>
      </c>
      <c r="U96" s="114">
        <f t="shared" ref="U96:U150" si="42">IF(T96=0,"",(T96-N96)/N96)</f>
        <v>6.8539092893642453E-3</v>
      </c>
      <c r="V96" s="160">
        <f>'210-POL'!V8</f>
        <v>0</v>
      </c>
      <c r="W96" s="160"/>
      <c r="X96" s="160">
        <f>W96</f>
        <v>0</v>
      </c>
      <c r="Y96" s="34"/>
      <c r="AD96" s="6" t="s">
        <v>175</v>
      </c>
    </row>
    <row r="97" spans="1:30" ht="20.100000000000001" customHeight="1" x14ac:dyDescent="0.25">
      <c r="A97" s="27">
        <v>1</v>
      </c>
      <c r="B97" s="28">
        <v>210</v>
      </c>
      <c r="C97" s="29">
        <v>5112</v>
      </c>
      <c r="D97" s="467">
        <v>0</v>
      </c>
      <c r="E97" s="30"/>
      <c r="F97" s="6" t="s">
        <v>173</v>
      </c>
      <c r="G97" s="31">
        <f>B97</f>
        <v>210</v>
      </c>
      <c r="H97" s="32" t="s">
        <v>22</v>
      </c>
      <c r="I97" s="32" t="s">
        <v>255</v>
      </c>
      <c r="J97" s="6"/>
      <c r="K97" s="34"/>
      <c r="L97" s="33">
        <f>'210-POL'!L9</f>
        <v>64421</v>
      </c>
      <c r="M97" s="34"/>
      <c r="N97" s="7">
        <f>'210-POL'!N9</f>
        <v>83467</v>
      </c>
      <c r="O97" s="33">
        <f>'210-POL'!O9</f>
        <v>20867</v>
      </c>
      <c r="P97" s="34"/>
      <c r="Q97" s="35">
        <f>'210-POL'!Q9</f>
        <v>83467</v>
      </c>
      <c r="R97" s="36"/>
      <c r="S97" s="35">
        <f>'210-POL'!S9</f>
        <v>-21302</v>
      </c>
      <c r="T97" s="37">
        <f t="shared" si="41"/>
        <v>62165</v>
      </c>
      <c r="U97" s="114">
        <f t="shared" si="42"/>
        <v>-0.2552146357242982</v>
      </c>
      <c r="V97" s="160">
        <f>'210-POL'!V9</f>
        <v>0</v>
      </c>
      <c r="W97" s="160"/>
      <c r="X97" s="160">
        <f t="shared" ref="X97:X99" si="43">W97</f>
        <v>0</v>
      </c>
      <c r="Y97" s="34"/>
      <c r="AD97" s="6" t="s">
        <v>175</v>
      </c>
    </row>
    <row r="98" spans="1:30" ht="20.100000000000001" customHeight="1" x14ac:dyDescent="0.25">
      <c r="A98" s="27">
        <v>1</v>
      </c>
      <c r="B98" s="28">
        <v>210</v>
      </c>
      <c r="C98" s="29">
        <v>5118</v>
      </c>
      <c r="D98" s="467">
        <v>0</v>
      </c>
      <c r="E98" s="30"/>
      <c r="F98" s="6" t="s">
        <v>173</v>
      </c>
      <c r="G98" s="31">
        <v>210</v>
      </c>
      <c r="H98" s="32" t="s">
        <v>22</v>
      </c>
      <c r="I98" s="6" t="s">
        <v>1045</v>
      </c>
      <c r="J98" s="6"/>
      <c r="K98" s="34"/>
      <c r="L98" s="33">
        <f>'210-POL'!L10</f>
        <v>492985.45</v>
      </c>
      <c r="M98" s="34"/>
      <c r="N98" s="7">
        <f>'210-POL'!N10</f>
        <v>484296</v>
      </c>
      <c r="O98" s="33">
        <f>'210-POL'!O10</f>
        <v>164958.26</v>
      </c>
      <c r="P98" s="34"/>
      <c r="Q98" s="316">
        <f>'210-POL'!Q10</f>
        <v>484296</v>
      </c>
      <c r="R98" s="36"/>
      <c r="S98" s="35">
        <f>'210-POL'!S10</f>
        <v>31739</v>
      </c>
      <c r="T98" s="37">
        <f t="shared" si="41"/>
        <v>516035</v>
      </c>
      <c r="U98" s="114">
        <f t="shared" si="42"/>
        <v>6.553636618927268E-2</v>
      </c>
      <c r="V98" s="160">
        <f>'210-POL'!V10</f>
        <v>0</v>
      </c>
      <c r="W98" s="160"/>
      <c r="X98" s="160">
        <f t="shared" si="43"/>
        <v>0</v>
      </c>
      <c r="Y98" s="34"/>
      <c r="AD98" s="6" t="s">
        <v>175</v>
      </c>
    </row>
    <row r="99" spans="1:30" ht="20.100000000000001" customHeight="1" x14ac:dyDescent="0.25">
      <c r="A99" s="27">
        <v>1</v>
      </c>
      <c r="B99" s="28">
        <v>210</v>
      </c>
      <c r="C99" s="29">
        <v>5210</v>
      </c>
      <c r="D99" s="467">
        <v>0</v>
      </c>
      <c r="E99" s="30"/>
      <c r="F99" s="6" t="s">
        <v>173</v>
      </c>
      <c r="G99" s="31">
        <f>B99</f>
        <v>210</v>
      </c>
      <c r="H99" s="6" t="s">
        <v>15</v>
      </c>
      <c r="I99" s="6" t="s">
        <v>922</v>
      </c>
      <c r="J99" s="6"/>
      <c r="K99" s="34"/>
      <c r="L99" s="33">
        <f>'210-POL'!L11</f>
        <v>103220</v>
      </c>
      <c r="M99" s="34"/>
      <c r="N99" s="7">
        <f>'210-POL'!N11</f>
        <v>16250</v>
      </c>
      <c r="O99" s="33">
        <f>'210-POL'!O11</f>
        <v>3543.76</v>
      </c>
      <c r="P99" s="34"/>
      <c r="Q99" s="35">
        <f>'210-POL'!Q11</f>
        <v>16250</v>
      </c>
      <c r="R99" s="36"/>
      <c r="S99" s="35">
        <f>'210-POL'!S11</f>
        <v>0</v>
      </c>
      <c r="T99" s="37">
        <f t="shared" si="41"/>
        <v>16250</v>
      </c>
      <c r="U99" s="114">
        <f t="shared" si="42"/>
        <v>0</v>
      </c>
      <c r="V99" s="160">
        <f>'210-POL'!V11</f>
        <v>0</v>
      </c>
      <c r="W99" s="160"/>
      <c r="X99" s="160">
        <f t="shared" si="43"/>
        <v>0</v>
      </c>
      <c r="Y99" s="34"/>
      <c r="AD99" s="6" t="s">
        <v>175</v>
      </c>
    </row>
    <row r="100" spans="1:30" ht="20.100000000000001" customHeight="1" x14ac:dyDescent="0.25">
      <c r="A100" s="27">
        <v>1</v>
      </c>
      <c r="B100" s="28">
        <v>210</v>
      </c>
      <c r="C100" s="29">
        <v>5242</v>
      </c>
      <c r="D100" s="467">
        <v>0</v>
      </c>
      <c r="E100" s="30"/>
      <c r="F100" s="6" t="s">
        <v>173</v>
      </c>
      <c r="G100" s="31">
        <f t="shared" ref="G100:G101" si="44">B100</f>
        <v>210</v>
      </c>
      <c r="H100" s="6" t="s">
        <v>15</v>
      </c>
      <c r="I100" s="6" t="s">
        <v>925</v>
      </c>
      <c r="J100" s="6"/>
      <c r="K100" s="34"/>
      <c r="L100" s="33">
        <f>'210-POL'!L12</f>
        <v>0</v>
      </c>
      <c r="M100" s="34"/>
      <c r="N100" s="7">
        <f>'210-POL'!N12</f>
        <v>9300</v>
      </c>
      <c r="O100" s="33">
        <f>'210-POL'!O12</f>
        <v>5824.62</v>
      </c>
      <c r="P100" s="34"/>
      <c r="Q100" s="35">
        <f>'210-POL'!Q12</f>
        <v>9300</v>
      </c>
      <c r="R100" s="36"/>
      <c r="S100" s="35">
        <f>'210-POL'!S12</f>
        <v>0</v>
      </c>
      <c r="T100" s="37">
        <f t="shared" si="41"/>
        <v>9300</v>
      </c>
      <c r="U100" s="114">
        <f t="shared" ref="U100:U109" si="45">IF(T100=0,"",(T100-N100)/N100)</f>
        <v>0</v>
      </c>
      <c r="V100" s="160">
        <f>'210-POL'!V12</f>
        <v>0</v>
      </c>
      <c r="W100" s="160"/>
      <c r="X100" s="160">
        <f t="shared" ref="X100:X105" si="46">W100</f>
        <v>0</v>
      </c>
      <c r="Y100" s="34"/>
    </row>
    <row r="101" spans="1:30" ht="20.100000000000001" customHeight="1" x14ac:dyDescent="0.25">
      <c r="A101" s="27">
        <v>1</v>
      </c>
      <c r="B101" s="28">
        <v>210</v>
      </c>
      <c r="C101" s="29">
        <v>5244</v>
      </c>
      <c r="D101" s="467">
        <v>0</v>
      </c>
      <c r="E101" s="30"/>
      <c r="F101" s="6" t="s">
        <v>173</v>
      </c>
      <c r="G101" s="31">
        <f t="shared" si="44"/>
        <v>210</v>
      </c>
      <c r="H101" s="6" t="s">
        <v>15</v>
      </c>
      <c r="I101" s="6" t="s">
        <v>906</v>
      </c>
      <c r="J101" s="6"/>
      <c r="K101" s="34"/>
      <c r="L101" s="33">
        <f>'210-POL'!L13</f>
        <v>0</v>
      </c>
      <c r="M101" s="34"/>
      <c r="N101" s="7">
        <f>'210-POL'!N13</f>
        <v>20000</v>
      </c>
      <c r="O101" s="33">
        <f>'210-POL'!O13</f>
        <v>7398.1</v>
      </c>
      <c r="P101" s="34"/>
      <c r="Q101" s="35">
        <f>'210-POL'!Q13</f>
        <v>20000</v>
      </c>
      <c r="R101" s="36"/>
      <c r="S101" s="35">
        <f>'210-POL'!S13</f>
        <v>18004</v>
      </c>
      <c r="T101" s="37">
        <f t="shared" si="41"/>
        <v>38004</v>
      </c>
      <c r="U101" s="114">
        <f t="shared" si="45"/>
        <v>0.9002</v>
      </c>
      <c r="V101" s="160">
        <f>'210-POL'!V13</f>
        <v>0</v>
      </c>
      <c r="W101" s="160"/>
      <c r="X101" s="160">
        <f t="shared" si="46"/>
        <v>0</v>
      </c>
      <c r="Y101" s="34"/>
    </row>
    <row r="102" spans="1:30" ht="20.100000000000001" customHeight="1" x14ac:dyDescent="0.25">
      <c r="A102" s="27">
        <v>1</v>
      </c>
      <c r="B102" s="28">
        <v>210</v>
      </c>
      <c r="C102" s="29">
        <v>5308</v>
      </c>
      <c r="D102" s="467">
        <v>0</v>
      </c>
      <c r="E102" s="30"/>
      <c r="F102" s="6" t="s">
        <v>173</v>
      </c>
      <c r="G102" s="31">
        <v>211</v>
      </c>
      <c r="H102" s="6" t="s">
        <v>15</v>
      </c>
      <c r="I102" s="6" t="s">
        <v>890</v>
      </c>
      <c r="J102" s="6"/>
      <c r="K102" s="34"/>
      <c r="L102" s="33">
        <f>'210-POL'!L14</f>
        <v>0</v>
      </c>
      <c r="M102" s="34"/>
      <c r="N102" s="7">
        <f>'210-POL'!N14</f>
        <v>2000</v>
      </c>
      <c r="O102" s="33">
        <f>'210-POL'!O14</f>
        <v>1575</v>
      </c>
      <c r="P102" s="34"/>
      <c r="Q102" s="35">
        <f>'210-POL'!Q14</f>
        <v>2000</v>
      </c>
      <c r="R102" s="36"/>
      <c r="S102" s="35">
        <f>'210-POL'!S14</f>
        <v>20000</v>
      </c>
      <c r="T102" s="37">
        <f t="shared" si="41"/>
        <v>22000</v>
      </c>
      <c r="U102" s="114">
        <f t="shared" si="45"/>
        <v>10</v>
      </c>
      <c r="V102" s="160">
        <f>'210-POL'!V14</f>
        <v>0</v>
      </c>
      <c r="W102" s="160"/>
      <c r="X102" s="160">
        <f t="shared" si="46"/>
        <v>0</v>
      </c>
      <c r="Y102" s="34"/>
    </row>
    <row r="103" spans="1:30" ht="20.100000000000001" customHeight="1" x14ac:dyDescent="0.25">
      <c r="A103" s="27">
        <v>1</v>
      </c>
      <c r="B103" s="28">
        <v>210</v>
      </c>
      <c r="C103" s="29">
        <v>5340</v>
      </c>
      <c r="D103" s="467">
        <v>0</v>
      </c>
      <c r="E103" s="30"/>
      <c r="F103" s="6" t="s">
        <v>173</v>
      </c>
      <c r="G103" s="31">
        <f t="shared" ref="G103:G105" si="47">B103</f>
        <v>210</v>
      </c>
      <c r="H103" s="6" t="s">
        <v>15</v>
      </c>
      <c r="I103" s="6" t="s">
        <v>894</v>
      </c>
      <c r="J103" s="6"/>
      <c r="K103" s="34"/>
      <c r="L103" s="33">
        <f>'210-POL'!L15</f>
        <v>0</v>
      </c>
      <c r="M103" s="34"/>
      <c r="N103" s="7">
        <f>'210-POL'!N15</f>
        <v>7000</v>
      </c>
      <c r="O103" s="33">
        <f>'210-POL'!O15</f>
        <v>3468.75</v>
      </c>
      <c r="P103" s="34"/>
      <c r="Q103" s="35">
        <f>'210-POL'!Q15</f>
        <v>7000</v>
      </c>
      <c r="R103" s="36"/>
      <c r="S103" s="35">
        <f>'210-POL'!S15</f>
        <v>2388</v>
      </c>
      <c r="T103" s="37">
        <f t="shared" si="41"/>
        <v>9388</v>
      </c>
      <c r="U103" s="114">
        <f t="shared" si="45"/>
        <v>0.34114285714285714</v>
      </c>
      <c r="V103" s="160">
        <f>'210-POL'!V15</f>
        <v>0</v>
      </c>
      <c r="W103" s="160"/>
      <c r="X103" s="160">
        <f t="shared" si="46"/>
        <v>0</v>
      </c>
      <c r="Y103" s="34"/>
    </row>
    <row r="104" spans="1:30" ht="20.100000000000001" customHeight="1" x14ac:dyDescent="0.25">
      <c r="A104" s="27">
        <v>1</v>
      </c>
      <c r="B104" s="28">
        <v>210</v>
      </c>
      <c r="C104" s="29">
        <v>5380</v>
      </c>
      <c r="D104" s="467">
        <v>0</v>
      </c>
      <c r="E104" s="30"/>
      <c r="F104" s="6" t="s">
        <v>173</v>
      </c>
      <c r="G104" s="31">
        <f t="shared" si="47"/>
        <v>210</v>
      </c>
      <c r="H104" s="6" t="s">
        <v>15</v>
      </c>
      <c r="I104" s="6" t="s">
        <v>921</v>
      </c>
      <c r="J104" s="6"/>
      <c r="K104" s="34"/>
      <c r="L104" s="33">
        <f>'210-POL'!L16</f>
        <v>0</v>
      </c>
      <c r="M104" s="34"/>
      <c r="N104" s="7">
        <f>'210-POL'!N16</f>
        <v>9400</v>
      </c>
      <c r="O104" s="33">
        <f>'210-POL'!O16</f>
        <v>0</v>
      </c>
      <c r="P104" s="34"/>
      <c r="Q104" s="35">
        <f>'210-POL'!Q16</f>
        <v>9400</v>
      </c>
      <c r="R104" s="36"/>
      <c r="S104" s="35">
        <f>'210-POL'!S16</f>
        <v>0</v>
      </c>
      <c r="T104" s="37">
        <f t="shared" si="41"/>
        <v>9400</v>
      </c>
      <c r="U104" s="114">
        <f t="shared" si="45"/>
        <v>0</v>
      </c>
      <c r="V104" s="160">
        <f>'210-POL'!V16</f>
        <v>0</v>
      </c>
      <c r="W104" s="160"/>
      <c r="X104" s="160">
        <f t="shared" si="46"/>
        <v>0</v>
      </c>
      <c r="Y104" s="34"/>
    </row>
    <row r="105" spans="1:30" ht="20.100000000000001" customHeight="1" x14ac:dyDescent="0.25">
      <c r="A105" s="27">
        <v>1</v>
      </c>
      <c r="B105" s="28">
        <v>210</v>
      </c>
      <c r="C105" s="29">
        <v>5420</v>
      </c>
      <c r="D105" s="467">
        <v>0</v>
      </c>
      <c r="E105" s="30"/>
      <c r="F105" s="6" t="s">
        <v>173</v>
      </c>
      <c r="G105" s="31">
        <f t="shared" si="47"/>
        <v>210</v>
      </c>
      <c r="H105" s="6" t="s">
        <v>15</v>
      </c>
      <c r="I105" s="6" t="s">
        <v>897</v>
      </c>
      <c r="J105" s="6"/>
      <c r="K105" s="34"/>
      <c r="L105" s="33">
        <f>'210-POL'!L17</f>
        <v>0</v>
      </c>
      <c r="M105" s="34"/>
      <c r="N105" s="7">
        <f>'210-POL'!N17</f>
        <v>2000</v>
      </c>
      <c r="O105" s="33">
        <f>'210-POL'!O17</f>
        <v>431.03</v>
      </c>
      <c r="P105" s="34"/>
      <c r="Q105" s="35">
        <f>'210-POL'!Q17</f>
        <v>2000</v>
      </c>
      <c r="R105" s="36"/>
      <c r="S105" s="35">
        <f>'210-POL'!S17</f>
        <v>0</v>
      </c>
      <c r="T105" s="37">
        <f t="shared" si="41"/>
        <v>2000</v>
      </c>
      <c r="U105" s="114">
        <f t="shared" si="45"/>
        <v>0</v>
      </c>
      <c r="V105" s="160">
        <f>'210-POL'!V17</f>
        <v>0</v>
      </c>
      <c r="W105" s="160"/>
      <c r="X105" s="160">
        <f t="shared" si="46"/>
        <v>0</v>
      </c>
      <c r="Y105" s="34"/>
    </row>
    <row r="106" spans="1:30" ht="20.100000000000001" customHeight="1" x14ac:dyDescent="0.25">
      <c r="A106" s="27">
        <v>1</v>
      </c>
      <c r="B106" s="28">
        <v>210</v>
      </c>
      <c r="C106" s="29">
        <v>5480</v>
      </c>
      <c r="D106" s="467">
        <v>0</v>
      </c>
      <c r="E106" s="30"/>
      <c r="F106" s="6" t="s">
        <v>173</v>
      </c>
      <c r="G106" s="31">
        <v>212</v>
      </c>
      <c r="H106" s="6" t="s">
        <v>15</v>
      </c>
      <c r="I106" s="6" t="s">
        <v>932</v>
      </c>
      <c r="J106" s="6"/>
      <c r="K106" s="34"/>
      <c r="L106" s="33">
        <f>'210-POL'!L18</f>
        <v>0</v>
      </c>
      <c r="M106" s="34"/>
      <c r="N106" s="7">
        <f>'210-POL'!N18</f>
        <v>10512</v>
      </c>
      <c r="O106" s="33">
        <f>'210-POL'!O18</f>
        <v>4335.0600000000004</v>
      </c>
      <c r="P106" s="34"/>
      <c r="Q106" s="35">
        <f>'210-POL'!Q18</f>
        <v>10512</v>
      </c>
      <c r="R106" s="36"/>
      <c r="S106" s="35">
        <f>'210-POL'!S18</f>
        <v>0</v>
      </c>
      <c r="T106" s="37">
        <f t="shared" si="41"/>
        <v>10512</v>
      </c>
      <c r="U106" s="114">
        <f t="shared" si="45"/>
        <v>0</v>
      </c>
      <c r="V106" s="160">
        <f>'210-POL'!V18</f>
        <v>0</v>
      </c>
      <c r="W106" s="160"/>
      <c r="X106" s="160"/>
      <c r="Y106" s="34"/>
    </row>
    <row r="107" spans="1:30" ht="20.100000000000001" customHeight="1" x14ac:dyDescent="0.25">
      <c r="A107" s="27">
        <v>1</v>
      </c>
      <c r="B107" s="28">
        <v>210</v>
      </c>
      <c r="C107" s="29">
        <v>5525</v>
      </c>
      <c r="D107" s="467">
        <v>0</v>
      </c>
      <c r="E107" s="30"/>
      <c r="F107" s="6" t="s">
        <v>173</v>
      </c>
      <c r="G107" s="31">
        <f t="shared" ref="G107:G109" si="48">B107</f>
        <v>210</v>
      </c>
      <c r="H107" s="6" t="s">
        <v>15</v>
      </c>
      <c r="I107" s="6" t="s">
        <v>931</v>
      </c>
      <c r="J107" s="6"/>
      <c r="K107" s="34"/>
      <c r="L107" s="33">
        <f>'210-POL'!L19</f>
        <v>0</v>
      </c>
      <c r="M107" s="34"/>
      <c r="N107" s="7">
        <f>'210-POL'!N19</f>
        <v>7182</v>
      </c>
      <c r="O107" s="33">
        <f>'210-POL'!O19</f>
        <v>4502.38</v>
      </c>
      <c r="P107" s="34"/>
      <c r="Q107" s="35">
        <f>'210-POL'!Q19</f>
        <v>7182</v>
      </c>
      <c r="R107" s="36"/>
      <c r="S107" s="35">
        <f>'210-POL'!S19</f>
        <v>0</v>
      </c>
      <c r="T107" s="37">
        <f t="shared" si="41"/>
        <v>7182</v>
      </c>
      <c r="U107" s="114">
        <f t="shared" si="45"/>
        <v>0</v>
      </c>
      <c r="V107" s="160">
        <f>'210-POL'!V19</f>
        <v>0</v>
      </c>
      <c r="W107" s="160"/>
      <c r="X107" s="160"/>
      <c r="Y107" s="34"/>
    </row>
    <row r="108" spans="1:30" ht="20.100000000000001" customHeight="1" x14ac:dyDescent="0.25">
      <c r="A108" s="27">
        <v>1</v>
      </c>
      <c r="B108" s="28">
        <v>210</v>
      </c>
      <c r="C108" s="29">
        <v>5710</v>
      </c>
      <c r="D108" s="467">
        <v>0</v>
      </c>
      <c r="E108" s="30"/>
      <c r="F108" s="6" t="s">
        <v>173</v>
      </c>
      <c r="G108" s="31">
        <f t="shared" si="48"/>
        <v>210</v>
      </c>
      <c r="H108" s="6" t="s">
        <v>15</v>
      </c>
      <c r="I108" s="6" t="s">
        <v>895</v>
      </c>
      <c r="J108" s="6"/>
      <c r="K108" s="34"/>
      <c r="L108" s="33">
        <f>'210-POL'!L20</f>
        <v>0</v>
      </c>
      <c r="M108" s="34"/>
      <c r="N108" s="7">
        <f>'210-POL'!N20</f>
        <v>1000</v>
      </c>
      <c r="O108" s="33">
        <f>'210-POL'!O20</f>
        <v>499.48</v>
      </c>
      <c r="P108" s="34"/>
      <c r="Q108" s="35">
        <f>'210-POL'!Q20</f>
        <v>1000</v>
      </c>
      <c r="R108" s="36"/>
      <c r="S108" s="35">
        <f>'210-POL'!S20</f>
        <v>0</v>
      </c>
      <c r="T108" s="37">
        <f t="shared" si="41"/>
        <v>1000</v>
      </c>
      <c r="U108" s="114">
        <f t="shared" si="45"/>
        <v>0</v>
      </c>
      <c r="V108" s="160">
        <f>'210-POL'!V20</f>
        <v>0</v>
      </c>
      <c r="W108" s="160"/>
      <c r="X108" s="160"/>
      <c r="Y108" s="34"/>
    </row>
    <row r="109" spans="1:30" ht="20.100000000000001" customHeight="1" x14ac:dyDescent="0.25">
      <c r="A109" s="27">
        <v>1</v>
      </c>
      <c r="B109" s="28">
        <v>210</v>
      </c>
      <c r="C109" s="29">
        <v>5730</v>
      </c>
      <c r="D109" s="467">
        <v>0</v>
      </c>
      <c r="E109" s="30"/>
      <c r="F109" s="6" t="s">
        <v>173</v>
      </c>
      <c r="G109" s="31">
        <f t="shared" si="48"/>
        <v>210</v>
      </c>
      <c r="H109" s="6" t="s">
        <v>15</v>
      </c>
      <c r="I109" s="6" t="s">
        <v>886</v>
      </c>
      <c r="J109" s="6"/>
      <c r="K109" s="34"/>
      <c r="L109" s="33">
        <f>'210-POL'!L21</f>
        <v>0</v>
      </c>
      <c r="M109" s="34"/>
      <c r="N109" s="7">
        <f>'210-POL'!N21</f>
        <v>2500</v>
      </c>
      <c r="O109" s="33">
        <f>'210-POL'!O21</f>
        <v>850</v>
      </c>
      <c r="P109" s="34"/>
      <c r="Q109" s="35">
        <f>'210-POL'!Q21</f>
        <v>2500</v>
      </c>
      <c r="R109" s="36"/>
      <c r="S109" s="35">
        <f>'210-POL'!S21</f>
        <v>0</v>
      </c>
      <c r="T109" s="37">
        <f t="shared" si="41"/>
        <v>2500</v>
      </c>
      <c r="U109" s="114">
        <f t="shared" si="45"/>
        <v>0</v>
      </c>
      <c r="V109" s="160">
        <f>'210-POL'!V21</f>
        <v>0</v>
      </c>
      <c r="W109" s="160"/>
      <c r="X109" s="160"/>
      <c r="Y109" s="34"/>
    </row>
    <row r="110" spans="1:30" ht="20.100000000000001" customHeight="1" x14ac:dyDescent="0.25">
      <c r="A110" s="27">
        <v>1</v>
      </c>
      <c r="B110" s="28">
        <v>220</v>
      </c>
      <c r="C110" s="29">
        <v>5110</v>
      </c>
      <c r="D110" s="467">
        <v>0</v>
      </c>
      <c r="E110" s="30"/>
      <c r="F110" s="6" t="s">
        <v>178</v>
      </c>
      <c r="G110" s="31">
        <f>B110</f>
        <v>220</v>
      </c>
      <c r="H110" s="32" t="s">
        <v>22</v>
      </c>
      <c r="I110" s="32" t="s">
        <v>933</v>
      </c>
      <c r="J110" s="6"/>
      <c r="K110" s="34"/>
      <c r="L110" s="33">
        <f>'220-FIR'!L8</f>
        <v>125562.43</v>
      </c>
      <c r="M110" s="34"/>
      <c r="N110" s="7">
        <f>'220-FIR'!N8</f>
        <v>145384</v>
      </c>
      <c r="O110" s="33">
        <f>'220-FIR'!O8</f>
        <v>44953.13</v>
      </c>
      <c r="P110" s="34"/>
      <c r="Q110" s="35">
        <f>'220-FIR'!Q8</f>
        <v>145384</v>
      </c>
      <c r="R110" s="36"/>
      <c r="S110" s="35">
        <f>'220-FIR'!S8</f>
        <v>0</v>
      </c>
      <c r="T110" s="37">
        <f t="shared" si="41"/>
        <v>145384</v>
      </c>
      <c r="U110" s="114">
        <f t="shared" si="42"/>
        <v>0</v>
      </c>
      <c r="V110" s="160">
        <f>'220-FIR'!V8</f>
        <v>0</v>
      </c>
      <c r="W110" s="160"/>
      <c r="X110" s="160"/>
      <c r="Y110" s="34"/>
      <c r="Z110" s="39"/>
      <c r="AD110" s="6" t="s">
        <v>180</v>
      </c>
    </row>
    <row r="111" spans="1:30" ht="20.100000000000001" customHeight="1" x14ac:dyDescent="0.25">
      <c r="A111" s="27">
        <v>1</v>
      </c>
      <c r="B111" s="28">
        <v>220</v>
      </c>
      <c r="C111" s="28">
        <v>5118</v>
      </c>
      <c r="D111" s="467">
        <v>0</v>
      </c>
      <c r="E111" s="30"/>
      <c r="F111" s="6" t="s">
        <v>178</v>
      </c>
      <c r="G111" s="31">
        <f t="shared" ref="G111" si="49">B111</f>
        <v>220</v>
      </c>
      <c r="I111" s="32" t="s">
        <v>908</v>
      </c>
      <c r="J111" s="6"/>
      <c r="K111" s="34"/>
      <c r="L111" s="33">
        <f>'220-FIR'!L9</f>
        <v>0</v>
      </c>
      <c r="M111" s="34"/>
      <c r="N111" s="7">
        <f>'220-FIR'!N9</f>
        <v>0</v>
      </c>
      <c r="O111" s="33">
        <f>'220-FIR'!O9</f>
        <v>0</v>
      </c>
      <c r="P111" s="34"/>
      <c r="Q111" s="35">
        <f>'220-FIR'!Q9</f>
        <v>0</v>
      </c>
      <c r="R111" s="36"/>
      <c r="S111" s="35">
        <f>'220-FIR'!S9</f>
        <v>0</v>
      </c>
      <c r="T111" s="37">
        <f t="shared" si="41"/>
        <v>0</v>
      </c>
      <c r="U111" s="114" t="str">
        <f t="shared" ref="U111:U119" si="50">IF(T111=0,"",(T111-N111)/N111)</f>
        <v/>
      </c>
      <c r="V111" s="160">
        <f>'220-FIR'!V9</f>
        <v>0</v>
      </c>
      <c r="W111" s="160">
        <f>'220-FIR'!W9</f>
        <v>0</v>
      </c>
      <c r="X111" s="160">
        <f t="shared" ref="X111:X119" si="51">W111</f>
        <v>0</v>
      </c>
      <c r="Y111" s="34"/>
      <c r="Z111" s="39"/>
    </row>
    <row r="112" spans="1:30" ht="20.100000000000001" customHeight="1" x14ac:dyDescent="0.25">
      <c r="A112" s="27">
        <v>1</v>
      </c>
      <c r="B112" s="28">
        <v>220</v>
      </c>
      <c r="C112" s="29">
        <v>5200</v>
      </c>
      <c r="D112" s="467">
        <v>0</v>
      </c>
      <c r="E112" s="30"/>
      <c r="F112" s="6" t="s">
        <v>178</v>
      </c>
      <c r="G112" s="31">
        <f>B112</f>
        <v>220</v>
      </c>
      <c r="H112" s="6" t="s">
        <v>15</v>
      </c>
      <c r="I112" s="32" t="s">
        <v>934</v>
      </c>
      <c r="J112" s="6"/>
      <c r="K112" s="34"/>
      <c r="L112" s="33">
        <f>'220-FIR'!L10</f>
        <v>0</v>
      </c>
      <c r="M112" s="34"/>
      <c r="N112" s="7">
        <f>'220-FIR'!N10</f>
        <v>7500</v>
      </c>
      <c r="O112" s="33">
        <f>'220-FIR'!O10</f>
        <v>1812.18</v>
      </c>
      <c r="P112" s="34"/>
      <c r="Q112" s="35">
        <f>'220-FIR'!Q10</f>
        <v>7500</v>
      </c>
      <c r="R112" s="36"/>
      <c r="S112" s="35">
        <f>'220-FIR'!S10</f>
        <v>0</v>
      </c>
      <c r="T112" s="37">
        <f t="shared" si="41"/>
        <v>7500</v>
      </c>
      <c r="U112" s="114">
        <f t="shared" si="50"/>
        <v>0</v>
      </c>
      <c r="V112" s="160">
        <f>'220-FIR'!V10</f>
        <v>0</v>
      </c>
      <c r="W112" s="160">
        <f>'220-FIR'!W10</f>
        <v>0</v>
      </c>
      <c r="X112" s="160">
        <f t="shared" si="51"/>
        <v>0</v>
      </c>
      <c r="Y112" s="34"/>
      <c r="AD112" s="6" t="s">
        <v>180</v>
      </c>
    </row>
    <row r="113" spans="1:30" ht="20.100000000000001" customHeight="1" x14ac:dyDescent="0.25">
      <c r="A113" s="27">
        <v>1</v>
      </c>
      <c r="B113" s="28">
        <v>220</v>
      </c>
      <c r="C113" s="29">
        <v>5210</v>
      </c>
      <c r="D113" s="467">
        <v>0</v>
      </c>
      <c r="E113" s="30"/>
      <c r="F113" s="6" t="s">
        <v>178</v>
      </c>
      <c r="G113" s="31">
        <f t="shared" ref="G113:G126" si="52">B113</f>
        <v>220</v>
      </c>
      <c r="H113" s="6" t="s">
        <v>15</v>
      </c>
      <c r="I113" s="6" t="s">
        <v>922</v>
      </c>
      <c r="J113" s="6"/>
      <c r="K113" s="34"/>
      <c r="L113" s="33">
        <f>'220-FIR'!L11</f>
        <v>133973.6</v>
      </c>
      <c r="M113" s="34"/>
      <c r="N113" s="7">
        <f>'220-FIR'!N11</f>
        <v>5000</v>
      </c>
      <c r="O113" s="33">
        <f>'220-FIR'!O11</f>
        <v>0</v>
      </c>
      <c r="P113" s="34"/>
      <c r="Q113" s="35">
        <f>'220-FIR'!Q11</f>
        <v>5000</v>
      </c>
      <c r="R113" s="36"/>
      <c r="S113" s="35">
        <f>'220-FIR'!S11</f>
        <v>0</v>
      </c>
      <c r="T113" s="37">
        <f t="shared" si="41"/>
        <v>5000</v>
      </c>
      <c r="U113" s="114">
        <f t="shared" si="50"/>
        <v>0</v>
      </c>
      <c r="V113" s="160">
        <f>'220-FIR'!V11</f>
        <v>0</v>
      </c>
      <c r="W113" s="160">
        <f>'220-FIR'!W11</f>
        <v>0</v>
      </c>
      <c r="X113" s="160">
        <f t="shared" si="51"/>
        <v>0</v>
      </c>
      <c r="Y113" s="34"/>
    </row>
    <row r="114" spans="1:30" ht="20.100000000000001" customHeight="1" x14ac:dyDescent="0.25">
      <c r="A114" s="27">
        <v>1</v>
      </c>
      <c r="B114" s="28">
        <v>220</v>
      </c>
      <c r="C114" s="29">
        <v>5215</v>
      </c>
      <c r="D114" s="467">
        <v>0</v>
      </c>
      <c r="E114" s="30"/>
      <c r="F114" s="6" t="s">
        <v>178</v>
      </c>
      <c r="G114" s="31">
        <f t="shared" si="52"/>
        <v>220</v>
      </c>
      <c r="H114" s="6" t="s">
        <v>15</v>
      </c>
      <c r="I114" s="6" t="s">
        <v>923</v>
      </c>
      <c r="J114" s="6"/>
      <c r="K114" s="34"/>
      <c r="L114" s="33">
        <f>'220-FIR'!L12</f>
        <v>0</v>
      </c>
      <c r="M114" s="34"/>
      <c r="N114" s="7">
        <f>'220-FIR'!N12</f>
        <v>12000</v>
      </c>
      <c r="O114" s="33">
        <f>'220-FIR'!O12</f>
        <v>0</v>
      </c>
      <c r="P114" s="34"/>
      <c r="Q114" s="35">
        <f>'220-FIR'!Q12</f>
        <v>12000</v>
      </c>
      <c r="R114" s="36"/>
      <c r="S114" s="35">
        <f>'220-FIR'!S12</f>
        <v>0</v>
      </c>
      <c r="T114" s="37">
        <f t="shared" si="41"/>
        <v>12000</v>
      </c>
      <c r="U114" s="114">
        <f t="shared" si="50"/>
        <v>0</v>
      </c>
      <c r="V114" s="160">
        <f>'220-FIR'!V12</f>
        <v>0</v>
      </c>
      <c r="W114" s="160">
        <f>'220-FIR'!W12</f>
        <v>0</v>
      </c>
      <c r="X114" s="160">
        <f t="shared" si="51"/>
        <v>0</v>
      </c>
      <c r="Y114" s="34"/>
    </row>
    <row r="115" spans="1:30" ht="20.100000000000001" customHeight="1" x14ac:dyDescent="0.25">
      <c r="A115" s="27">
        <v>1</v>
      </c>
      <c r="B115" s="28">
        <v>220</v>
      </c>
      <c r="C115" s="29">
        <v>5240</v>
      </c>
      <c r="D115" s="467">
        <v>0</v>
      </c>
      <c r="E115" s="30"/>
      <c r="F115" s="6" t="s">
        <v>178</v>
      </c>
      <c r="G115" s="31">
        <f t="shared" si="52"/>
        <v>220</v>
      </c>
      <c r="H115" s="6" t="s">
        <v>15</v>
      </c>
      <c r="I115" s="6" t="s">
        <v>924</v>
      </c>
      <c r="J115" s="6"/>
      <c r="K115" s="34"/>
      <c r="L115" s="33">
        <f>'220-FIR'!L13</f>
        <v>0</v>
      </c>
      <c r="M115" s="34"/>
      <c r="N115" s="7">
        <f>'220-FIR'!N13</f>
        <v>5000</v>
      </c>
      <c r="O115" s="33">
        <f>'220-FIR'!O13</f>
        <v>3375.55</v>
      </c>
      <c r="P115" s="34"/>
      <c r="Q115" s="35">
        <f>'220-FIR'!Q13</f>
        <v>5000</v>
      </c>
      <c r="R115" s="36"/>
      <c r="S115" s="35">
        <f>'220-FIR'!S13</f>
        <v>0</v>
      </c>
      <c r="T115" s="37">
        <f t="shared" si="41"/>
        <v>5000</v>
      </c>
      <c r="U115" s="114">
        <f t="shared" si="50"/>
        <v>0</v>
      </c>
      <c r="V115" s="160">
        <f>'220-FIR'!V13</f>
        <v>0</v>
      </c>
      <c r="W115" s="160">
        <f>'220-FIR'!W13</f>
        <v>0</v>
      </c>
      <c r="X115" s="160">
        <f t="shared" si="51"/>
        <v>0</v>
      </c>
      <c r="Y115" s="34"/>
    </row>
    <row r="116" spans="1:30" ht="20.100000000000001" customHeight="1" x14ac:dyDescent="0.25">
      <c r="A116" s="27">
        <v>1</v>
      </c>
      <c r="B116" s="28">
        <v>220</v>
      </c>
      <c r="C116" s="29">
        <v>5242</v>
      </c>
      <c r="D116" s="467">
        <v>0</v>
      </c>
      <c r="E116" s="30"/>
      <c r="F116" s="6" t="s">
        <v>178</v>
      </c>
      <c r="G116" s="31">
        <f t="shared" si="52"/>
        <v>220</v>
      </c>
      <c r="H116" s="6" t="s">
        <v>15</v>
      </c>
      <c r="I116" s="6" t="s">
        <v>925</v>
      </c>
      <c r="J116" s="6"/>
      <c r="K116" s="34"/>
      <c r="L116" s="33">
        <f>'220-FIR'!L14</f>
        <v>0</v>
      </c>
      <c r="M116" s="34"/>
      <c r="N116" s="7">
        <f>'220-FIR'!N14</f>
        <v>40000</v>
      </c>
      <c r="O116" s="33">
        <f>'220-FIR'!O14</f>
        <v>17030.080000000002</v>
      </c>
      <c r="P116" s="34"/>
      <c r="Q116" s="35">
        <f>'220-FIR'!Q14</f>
        <v>40000</v>
      </c>
      <c r="R116" s="36"/>
      <c r="S116" s="35">
        <f>'220-FIR'!S14</f>
        <v>0</v>
      </c>
      <c r="T116" s="37">
        <f t="shared" si="41"/>
        <v>40000</v>
      </c>
      <c r="U116" s="114">
        <f t="shared" si="50"/>
        <v>0</v>
      </c>
      <c r="V116" s="160">
        <f>'220-FIR'!V14</f>
        <v>0</v>
      </c>
      <c r="W116" s="160">
        <f>'220-FIR'!W14</f>
        <v>0</v>
      </c>
      <c r="X116" s="160">
        <f t="shared" si="51"/>
        <v>0</v>
      </c>
      <c r="Y116" s="34"/>
    </row>
    <row r="117" spans="1:30" ht="20.100000000000001" customHeight="1" x14ac:dyDescent="0.25">
      <c r="A117" s="27">
        <v>1</v>
      </c>
      <c r="B117" s="28">
        <v>220</v>
      </c>
      <c r="C117" s="29">
        <v>5244</v>
      </c>
      <c r="D117" s="467">
        <v>0</v>
      </c>
      <c r="E117" s="30"/>
      <c r="F117" s="6" t="s">
        <v>178</v>
      </c>
      <c r="G117" s="31">
        <f t="shared" si="52"/>
        <v>220</v>
      </c>
      <c r="H117" s="6" t="s">
        <v>15</v>
      </c>
      <c r="I117" s="6" t="s">
        <v>906</v>
      </c>
      <c r="J117" s="6"/>
      <c r="K117" s="34"/>
      <c r="L117" s="33">
        <f>'220-FIR'!L15</f>
        <v>0</v>
      </c>
      <c r="M117" s="34"/>
      <c r="N117" s="7">
        <f>'220-FIR'!N15</f>
        <v>12000</v>
      </c>
      <c r="O117" s="33">
        <f>'220-FIR'!O15</f>
        <v>1130.4000000000001</v>
      </c>
      <c r="P117" s="34"/>
      <c r="Q117" s="35">
        <f>'220-FIR'!Q15</f>
        <v>12000</v>
      </c>
      <c r="R117" s="36"/>
      <c r="S117" s="35">
        <f>'220-FIR'!S15</f>
        <v>0</v>
      </c>
      <c r="T117" s="37">
        <f t="shared" si="41"/>
        <v>12000</v>
      </c>
      <c r="U117" s="114">
        <f t="shared" si="50"/>
        <v>0</v>
      </c>
      <c r="V117" s="160">
        <f>'220-FIR'!V15</f>
        <v>0</v>
      </c>
      <c r="W117" s="160">
        <f>'220-FIR'!W15</f>
        <v>0</v>
      </c>
      <c r="X117" s="160">
        <f t="shared" si="51"/>
        <v>0</v>
      </c>
      <c r="Y117" s="34"/>
    </row>
    <row r="118" spans="1:30" ht="20.100000000000001" customHeight="1" x14ac:dyDescent="0.25">
      <c r="A118" s="27">
        <v>1</v>
      </c>
      <c r="B118" s="28">
        <v>220</v>
      </c>
      <c r="C118" s="29">
        <v>5308</v>
      </c>
      <c r="D118" s="467">
        <v>0</v>
      </c>
      <c r="E118" s="30"/>
      <c r="F118" s="6" t="s">
        <v>178</v>
      </c>
      <c r="G118" s="31">
        <f t="shared" si="52"/>
        <v>220</v>
      </c>
      <c r="H118" s="6" t="s">
        <v>15</v>
      </c>
      <c r="I118" s="6" t="s">
        <v>890</v>
      </c>
      <c r="J118" s="6"/>
      <c r="K118" s="34"/>
      <c r="L118" s="33">
        <f>'220-FIR'!L16</f>
        <v>0</v>
      </c>
      <c r="M118" s="34"/>
      <c r="N118" s="7">
        <f>'220-FIR'!N16</f>
        <v>2500</v>
      </c>
      <c r="O118" s="33">
        <f>'220-FIR'!O16</f>
        <v>315</v>
      </c>
      <c r="P118" s="34"/>
      <c r="Q118" s="35">
        <f>'220-FIR'!Q16</f>
        <v>2500</v>
      </c>
      <c r="R118" s="36"/>
      <c r="S118" s="35">
        <f>'220-FIR'!S16</f>
        <v>0</v>
      </c>
      <c r="T118" s="37">
        <f t="shared" si="41"/>
        <v>2500</v>
      </c>
      <c r="U118" s="114">
        <f t="shared" si="50"/>
        <v>0</v>
      </c>
      <c r="V118" s="160">
        <f>'220-FIR'!V16</f>
        <v>0</v>
      </c>
      <c r="W118" s="160">
        <f>'220-FIR'!W16</f>
        <v>0</v>
      </c>
      <c r="X118" s="160">
        <f t="shared" si="51"/>
        <v>0</v>
      </c>
      <c r="Y118" s="34"/>
    </row>
    <row r="119" spans="1:30" ht="20.100000000000001" customHeight="1" x14ac:dyDescent="0.25">
      <c r="A119" s="27">
        <v>1</v>
      </c>
      <c r="B119" s="28">
        <v>220</v>
      </c>
      <c r="C119" s="29">
        <v>5340</v>
      </c>
      <c r="D119" s="467">
        <v>0</v>
      </c>
      <c r="E119" s="30"/>
      <c r="F119" s="6" t="s">
        <v>178</v>
      </c>
      <c r="G119" s="31">
        <f t="shared" si="52"/>
        <v>220</v>
      </c>
      <c r="H119" s="6" t="s">
        <v>15</v>
      </c>
      <c r="I119" s="6" t="s">
        <v>894</v>
      </c>
      <c r="J119" s="6"/>
      <c r="K119" s="34"/>
      <c r="L119" s="33">
        <f>'220-FIR'!L17</f>
        <v>0</v>
      </c>
      <c r="M119" s="34"/>
      <c r="N119" s="7">
        <f>'220-FIR'!N17</f>
        <v>3500</v>
      </c>
      <c r="O119" s="33">
        <f>'220-FIR'!O17</f>
        <v>886.48</v>
      </c>
      <c r="P119" s="34"/>
      <c r="Q119" s="35">
        <f>'220-FIR'!Q17</f>
        <v>3500</v>
      </c>
      <c r="R119" s="36"/>
      <c r="S119" s="35">
        <f>'220-FIR'!S17</f>
        <v>0</v>
      </c>
      <c r="T119" s="37">
        <f t="shared" si="41"/>
        <v>3500</v>
      </c>
      <c r="U119" s="114">
        <f t="shared" si="50"/>
        <v>0</v>
      </c>
      <c r="V119" s="160">
        <f>'220-FIR'!V17</f>
        <v>0</v>
      </c>
      <c r="W119" s="160">
        <f>'220-FIR'!W17</f>
        <v>0</v>
      </c>
      <c r="X119" s="160">
        <f t="shared" si="51"/>
        <v>0</v>
      </c>
      <c r="Y119" s="34"/>
    </row>
    <row r="120" spans="1:30" ht="20.100000000000001" customHeight="1" x14ac:dyDescent="0.25">
      <c r="A120" s="27">
        <v>1</v>
      </c>
      <c r="B120" s="28">
        <v>220</v>
      </c>
      <c r="C120" s="28">
        <v>5345</v>
      </c>
      <c r="D120" s="467">
        <v>0</v>
      </c>
      <c r="E120" s="30"/>
      <c r="F120" s="6" t="s">
        <v>178</v>
      </c>
      <c r="G120" s="31">
        <f t="shared" si="52"/>
        <v>220</v>
      </c>
      <c r="I120" s="32" t="s">
        <v>903</v>
      </c>
      <c r="J120" s="6"/>
      <c r="K120" s="34"/>
      <c r="L120" s="33">
        <f>'220-FIR'!L18</f>
        <v>0</v>
      </c>
      <c r="M120" s="34"/>
      <c r="N120" s="7">
        <f>'220-FIR'!N18</f>
        <v>0</v>
      </c>
      <c r="O120" s="33">
        <f>'220-FIR'!O18</f>
        <v>0</v>
      </c>
      <c r="P120" s="34"/>
      <c r="Q120" s="35">
        <f>'220-FIR'!Q18</f>
        <v>0</v>
      </c>
      <c r="R120" s="36"/>
      <c r="S120" s="35">
        <f>'220-FIR'!S18</f>
        <v>0</v>
      </c>
      <c r="T120" s="37">
        <f t="shared" si="41"/>
        <v>0</v>
      </c>
      <c r="U120" s="114" t="str">
        <f t="shared" ref="U120:U127" si="53">IF(T120=0,"",(T120-N120)/N120)</f>
        <v/>
      </c>
      <c r="V120" s="160">
        <f>'220-FIR'!V18</f>
        <v>0</v>
      </c>
      <c r="W120" s="160">
        <f>'220-FIR'!W18</f>
        <v>0</v>
      </c>
      <c r="X120" s="160">
        <f t="shared" ref="X120:X127" si="54">W120</f>
        <v>0</v>
      </c>
      <c r="Y120" s="34"/>
    </row>
    <row r="121" spans="1:30" ht="20.100000000000001" customHeight="1" x14ac:dyDescent="0.25">
      <c r="A121" s="27">
        <v>1</v>
      </c>
      <c r="B121" s="28">
        <v>220</v>
      </c>
      <c r="C121" s="29">
        <v>5420</v>
      </c>
      <c r="D121" s="467">
        <v>0</v>
      </c>
      <c r="E121" s="30"/>
      <c r="F121" s="6" t="s">
        <v>178</v>
      </c>
      <c r="G121" s="31">
        <f t="shared" si="52"/>
        <v>220</v>
      </c>
      <c r="H121" s="6" t="s">
        <v>15</v>
      </c>
      <c r="I121" s="6" t="s">
        <v>897</v>
      </c>
      <c r="J121" s="6"/>
      <c r="K121" s="34"/>
      <c r="L121" s="33">
        <f>'220-FIR'!L19</f>
        <v>0</v>
      </c>
      <c r="M121" s="34"/>
      <c r="N121" s="7">
        <f>'220-FIR'!N19</f>
        <v>1500</v>
      </c>
      <c r="O121" s="33">
        <f>'220-FIR'!O19</f>
        <v>410.03</v>
      </c>
      <c r="P121" s="34"/>
      <c r="Q121" s="35">
        <f>'220-FIR'!Q19</f>
        <v>1500</v>
      </c>
      <c r="R121" s="36"/>
      <c r="S121" s="35">
        <f>'220-FIR'!S19</f>
        <v>0</v>
      </c>
      <c r="T121" s="37">
        <f t="shared" si="41"/>
        <v>1500</v>
      </c>
      <c r="U121" s="114">
        <f t="shared" si="53"/>
        <v>0</v>
      </c>
      <c r="V121" s="160">
        <f>'220-FIR'!V19</f>
        <v>0</v>
      </c>
      <c r="W121" s="160">
        <f>'220-FIR'!W19</f>
        <v>0</v>
      </c>
      <c r="X121" s="160">
        <f t="shared" si="54"/>
        <v>0</v>
      </c>
      <c r="Y121" s="34"/>
    </row>
    <row r="122" spans="1:30" ht="20.100000000000001" customHeight="1" x14ac:dyDescent="0.25">
      <c r="A122" s="27">
        <v>1</v>
      </c>
      <c r="B122" s="28">
        <v>220</v>
      </c>
      <c r="C122" s="29">
        <v>5480</v>
      </c>
      <c r="D122" s="467">
        <v>0</v>
      </c>
      <c r="E122" s="30"/>
      <c r="F122" s="6" t="s">
        <v>178</v>
      </c>
      <c r="G122" s="31">
        <f t="shared" si="52"/>
        <v>220</v>
      </c>
      <c r="H122" s="6" t="s">
        <v>15</v>
      </c>
      <c r="I122" s="6" t="s">
        <v>932</v>
      </c>
      <c r="J122" s="6"/>
      <c r="K122" s="34"/>
      <c r="L122" s="33">
        <f>'220-FIR'!L20</f>
        <v>0</v>
      </c>
      <c r="M122" s="34"/>
      <c r="N122" s="7">
        <f>'220-FIR'!N20</f>
        <v>8000</v>
      </c>
      <c r="O122" s="33">
        <f>'220-FIR'!O20</f>
        <v>3048.07</v>
      </c>
      <c r="P122" s="34"/>
      <c r="Q122" s="35">
        <f>'220-FIR'!Q20</f>
        <v>8000</v>
      </c>
      <c r="R122" s="36"/>
      <c r="S122" s="35">
        <f>'220-FIR'!S20</f>
        <v>0</v>
      </c>
      <c r="T122" s="37">
        <f t="shared" si="41"/>
        <v>8000</v>
      </c>
      <c r="U122" s="114">
        <f t="shared" si="53"/>
        <v>0</v>
      </c>
      <c r="V122" s="160">
        <f>'220-FIR'!V20</f>
        <v>0</v>
      </c>
      <c r="W122" s="160">
        <f>'220-FIR'!W20</f>
        <v>0</v>
      </c>
      <c r="X122" s="160">
        <f t="shared" si="54"/>
        <v>0</v>
      </c>
      <c r="Y122" s="34"/>
    </row>
    <row r="123" spans="1:30" ht="20.100000000000001" customHeight="1" x14ac:dyDescent="0.25">
      <c r="A123" s="27">
        <v>1</v>
      </c>
      <c r="B123" s="28">
        <v>220</v>
      </c>
      <c r="C123" s="29">
        <v>5525</v>
      </c>
      <c r="D123" s="467">
        <v>0</v>
      </c>
      <c r="E123" s="30"/>
      <c r="F123" s="6" t="s">
        <v>178</v>
      </c>
      <c r="G123" s="31">
        <f t="shared" si="52"/>
        <v>220</v>
      </c>
      <c r="H123" s="6" t="s">
        <v>15</v>
      </c>
      <c r="I123" s="6" t="s">
        <v>1046</v>
      </c>
      <c r="J123" s="6"/>
      <c r="K123" s="34"/>
      <c r="L123" s="33">
        <f>'220-FIR'!L21</f>
        <v>0</v>
      </c>
      <c r="M123" s="34"/>
      <c r="N123" s="7">
        <f>'220-FIR'!N21</f>
        <v>12000</v>
      </c>
      <c r="O123" s="33">
        <f>'220-FIR'!O21</f>
        <v>149</v>
      </c>
      <c r="P123" s="34"/>
      <c r="Q123" s="35">
        <f>'220-FIR'!Q21</f>
        <v>12000</v>
      </c>
      <c r="R123" s="36"/>
      <c r="S123" s="35">
        <f>'220-FIR'!S21</f>
        <v>0</v>
      </c>
      <c r="T123" s="37">
        <f t="shared" si="41"/>
        <v>12000</v>
      </c>
      <c r="U123" s="114">
        <f t="shared" si="53"/>
        <v>0</v>
      </c>
      <c r="V123" s="160">
        <f>'220-FIR'!V21</f>
        <v>0</v>
      </c>
      <c r="W123" s="160">
        <f>'220-FIR'!W21</f>
        <v>0</v>
      </c>
      <c r="X123" s="160">
        <f t="shared" si="54"/>
        <v>0</v>
      </c>
      <c r="Y123" s="34"/>
    </row>
    <row r="124" spans="1:30" ht="20.100000000000001" customHeight="1" x14ac:dyDescent="0.25">
      <c r="A124" s="27">
        <v>1</v>
      </c>
      <c r="B124" s="28">
        <v>220</v>
      </c>
      <c r="C124" s="29">
        <v>5580</v>
      </c>
      <c r="D124" s="467">
        <v>0</v>
      </c>
      <c r="E124" s="30"/>
      <c r="F124" s="6" t="s">
        <v>178</v>
      </c>
      <c r="G124" s="31">
        <f t="shared" si="52"/>
        <v>220</v>
      </c>
      <c r="H124" s="6" t="s">
        <v>15</v>
      </c>
      <c r="I124" s="32" t="s">
        <v>1047</v>
      </c>
      <c r="J124" s="6"/>
      <c r="K124" s="34"/>
      <c r="L124" s="33">
        <f>'220-FIR'!L22</f>
        <v>0</v>
      </c>
      <c r="M124" s="34"/>
      <c r="N124" s="7">
        <f>'220-FIR'!N22</f>
        <v>9974</v>
      </c>
      <c r="O124" s="33">
        <f>'220-FIR'!O22</f>
        <v>3593.82</v>
      </c>
      <c r="P124" s="34"/>
      <c r="Q124" s="35">
        <f>'220-FIR'!Q22</f>
        <v>9974</v>
      </c>
      <c r="R124" s="36"/>
      <c r="S124" s="35">
        <f>'220-FIR'!S22</f>
        <v>0</v>
      </c>
      <c r="T124" s="37">
        <f t="shared" si="41"/>
        <v>9974</v>
      </c>
      <c r="U124" s="114">
        <f t="shared" si="53"/>
        <v>0</v>
      </c>
      <c r="V124" s="160">
        <f>'220-FIR'!V22</f>
        <v>0</v>
      </c>
      <c r="W124" s="160">
        <f>'220-FIR'!W22</f>
        <v>0</v>
      </c>
      <c r="X124" s="160">
        <f t="shared" si="54"/>
        <v>0</v>
      </c>
      <c r="Y124" s="34"/>
    </row>
    <row r="125" spans="1:30" ht="20.100000000000001" customHeight="1" x14ac:dyDescent="0.25">
      <c r="A125" s="27">
        <v>1</v>
      </c>
      <c r="B125" s="28">
        <v>220</v>
      </c>
      <c r="C125" s="29">
        <v>5582</v>
      </c>
      <c r="D125" s="467">
        <v>0</v>
      </c>
      <c r="E125" s="30"/>
      <c r="F125" s="6" t="s">
        <v>178</v>
      </c>
      <c r="G125" s="31">
        <f t="shared" si="52"/>
        <v>220</v>
      </c>
      <c r="H125" s="6" t="s">
        <v>15</v>
      </c>
      <c r="I125" s="6" t="s">
        <v>927</v>
      </c>
      <c r="J125" s="6"/>
      <c r="K125" s="34"/>
      <c r="L125" s="33">
        <f>'220-FIR'!L23</f>
        <v>0</v>
      </c>
      <c r="M125" s="34"/>
      <c r="N125" s="7">
        <f>'220-FIR'!N23</f>
        <v>3000</v>
      </c>
      <c r="O125" s="33">
        <f>'220-FIR'!O23</f>
        <v>1062</v>
      </c>
      <c r="P125" s="34"/>
      <c r="Q125" s="35">
        <f>'220-FIR'!Q23</f>
        <v>3000</v>
      </c>
      <c r="R125" s="36"/>
      <c r="S125" s="35">
        <f>'220-FIR'!S23</f>
        <v>0</v>
      </c>
      <c r="T125" s="37">
        <f t="shared" si="41"/>
        <v>3000</v>
      </c>
      <c r="U125" s="114">
        <f t="shared" si="53"/>
        <v>0</v>
      </c>
      <c r="V125" s="160">
        <f>'220-FIR'!V23</f>
        <v>0</v>
      </c>
      <c r="W125" s="160">
        <f>'220-FIR'!W23</f>
        <v>0</v>
      </c>
      <c r="X125" s="160">
        <f t="shared" si="54"/>
        <v>0</v>
      </c>
      <c r="Y125" s="34"/>
    </row>
    <row r="126" spans="1:30" ht="20.100000000000001" customHeight="1" x14ac:dyDescent="0.25">
      <c r="A126" s="27">
        <v>1</v>
      </c>
      <c r="B126" s="28">
        <v>220</v>
      </c>
      <c r="C126" s="29">
        <v>5730</v>
      </c>
      <c r="D126" s="467">
        <v>0</v>
      </c>
      <c r="E126" s="30"/>
      <c r="F126" s="6" t="s">
        <v>178</v>
      </c>
      <c r="G126" s="31">
        <f t="shared" si="52"/>
        <v>220</v>
      </c>
      <c r="H126" s="6" t="s">
        <v>15</v>
      </c>
      <c r="I126" s="6" t="s">
        <v>886</v>
      </c>
      <c r="J126" s="6"/>
      <c r="K126" s="34"/>
      <c r="L126" s="33">
        <f>'220-FIR'!L24</f>
        <v>0</v>
      </c>
      <c r="M126" s="34"/>
      <c r="N126" s="7">
        <f>'220-FIR'!N24</f>
        <v>2000</v>
      </c>
      <c r="O126" s="33">
        <f>'220-FIR'!O24</f>
        <v>1579</v>
      </c>
      <c r="P126" s="34"/>
      <c r="Q126" s="35">
        <f>'220-FIR'!Q24</f>
        <v>2000</v>
      </c>
      <c r="R126" s="36"/>
      <c r="S126" s="35">
        <f>'220-FIR'!S24</f>
        <v>0</v>
      </c>
      <c r="T126" s="37">
        <f t="shared" si="41"/>
        <v>2000</v>
      </c>
      <c r="U126" s="114">
        <f t="shared" si="53"/>
        <v>0</v>
      </c>
      <c r="V126" s="160">
        <f>'220-FIR'!V24</f>
        <v>0</v>
      </c>
      <c r="W126" s="160">
        <f>'220-FIR'!W24</f>
        <v>0</v>
      </c>
      <c r="X126" s="160">
        <f t="shared" si="54"/>
        <v>0</v>
      </c>
      <c r="Y126" s="34"/>
    </row>
    <row r="127" spans="1:30" ht="20.100000000000001" customHeight="1" x14ac:dyDescent="0.25">
      <c r="A127" s="27">
        <v>1</v>
      </c>
      <c r="B127" s="28">
        <v>220</v>
      </c>
      <c r="C127" s="29">
        <v>5870</v>
      </c>
      <c r="D127" s="467">
        <v>0</v>
      </c>
      <c r="E127" s="30"/>
      <c r="F127" s="6" t="s">
        <v>178</v>
      </c>
      <c r="G127" s="31">
        <f t="shared" ref="G127" si="55">B127</f>
        <v>220</v>
      </c>
      <c r="H127" s="6" t="s">
        <v>15</v>
      </c>
      <c r="I127" s="32" t="s">
        <v>935</v>
      </c>
      <c r="J127" s="6"/>
      <c r="K127" s="34"/>
      <c r="L127" s="33">
        <f>'220-FIR'!L25</f>
        <v>0</v>
      </c>
      <c r="M127" s="34"/>
      <c r="N127" s="7">
        <f>'220-FIR'!N25</f>
        <v>10000</v>
      </c>
      <c r="O127" s="33">
        <f>'220-FIR'!O25</f>
        <v>185.7</v>
      </c>
      <c r="P127" s="34"/>
      <c r="Q127" s="35">
        <f>'220-FIR'!Q25</f>
        <v>10000</v>
      </c>
      <c r="R127" s="36"/>
      <c r="S127" s="35">
        <f>'220-FIR'!S25</f>
        <v>0</v>
      </c>
      <c r="T127" s="37">
        <f t="shared" si="41"/>
        <v>10000</v>
      </c>
      <c r="U127" s="114">
        <f t="shared" si="53"/>
        <v>0</v>
      </c>
      <c r="V127" s="160">
        <f>'220-FIR'!V25</f>
        <v>0</v>
      </c>
      <c r="W127" s="160">
        <f>'220-FIR'!W25</f>
        <v>0</v>
      </c>
      <c r="X127" s="160">
        <f t="shared" si="54"/>
        <v>0</v>
      </c>
      <c r="Y127" s="34"/>
    </row>
    <row r="128" spans="1:30" ht="20.100000000000001" customHeight="1" x14ac:dyDescent="0.25">
      <c r="A128" s="27">
        <v>1</v>
      </c>
      <c r="B128" s="28">
        <v>231</v>
      </c>
      <c r="C128" s="29">
        <v>5120</v>
      </c>
      <c r="D128" s="467">
        <v>0</v>
      </c>
      <c r="E128" s="30"/>
      <c r="F128" s="6" t="s">
        <v>182</v>
      </c>
      <c r="G128" s="31">
        <f>B128</f>
        <v>231</v>
      </c>
      <c r="H128" s="32" t="s">
        <v>22</v>
      </c>
      <c r="I128" s="32" t="s">
        <v>936</v>
      </c>
      <c r="J128" s="6"/>
      <c r="K128" s="34"/>
      <c r="L128" s="33">
        <f>'231-AMB'!L8</f>
        <v>109476.7</v>
      </c>
      <c r="M128" s="34"/>
      <c r="N128" s="7">
        <f>'231-AMB'!N8</f>
        <v>100256</v>
      </c>
      <c r="O128" s="33">
        <f>'231-AMB'!O8</f>
        <v>24895.4</v>
      </c>
      <c r="P128" s="34"/>
      <c r="Q128" s="35">
        <f>'231-AMB'!Q8</f>
        <v>100256</v>
      </c>
      <c r="R128" s="36"/>
      <c r="S128" s="35">
        <f>'231-AMB'!S8</f>
        <v>0</v>
      </c>
      <c r="T128" s="37">
        <f t="shared" si="41"/>
        <v>100256</v>
      </c>
      <c r="U128" s="114">
        <f t="shared" si="42"/>
        <v>0</v>
      </c>
      <c r="V128" s="160">
        <f>'231-AMB'!V8</f>
        <v>0</v>
      </c>
      <c r="W128" s="160">
        <f>'231-AMB'!W8</f>
        <v>0</v>
      </c>
      <c r="X128" s="160">
        <f t="shared" ref="X128" si="56">W128</f>
        <v>0</v>
      </c>
      <c r="Y128" s="34"/>
      <c r="Z128" s="320"/>
      <c r="AD128" s="6" t="s">
        <v>180</v>
      </c>
    </row>
    <row r="129" spans="1:30" ht="20.100000000000001" customHeight="1" x14ac:dyDescent="0.25">
      <c r="A129" s="126">
        <v>20</v>
      </c>
      <c r="B129" s="127">
        <v>231</v>
      </c>
      <c r="C129" s="128">
        <v>5100</v>
      </c>
      <c r="D129" s="477">
        <v>201002</v>
      </c>
      <c r="E129" s="129"/>
      <c r="F129" s="155" t="s">
        <v>182</v>
      </c>
      <c r="G129" s="157">
        <v>231</v>
      </c>
      <c r="H129" s="158" t="s">
        <v>22</v>
      </c>
      <c r="I129" s="158" t="s">
        <v>1048</v>
      </c>
      <c r="J129" s="6"/>
      <c r="K129" s="34"/>
      <c r="L129" s="33">
        <f>'231-AMB'!L9</f>
        <v>0</v>
      </c>
      <c r="M129" s="34"/>
      <c r="N129" s="7">
        <f>'231-AMB'!N9</f>
        <v>59620</v>
      </c>
      <c r="O129" s="33">
        <f>'231-AMB'!O9</f>
        <v>10890.34</v>
      </c>
      <c r="P129" s="109"/>
      <c r="Q129" s="35">
        <f>'231-AMB'!Q9</f>
        <v>59620</v>
      </c>
      <c r="R129" s="36"/>
      <c r="S129" s="35">
        <f>'231-AMB'!S9</f>
        <v>3000</v>
      </c>
      <c r="T129" s="37">
        <f t="shared" si="41"/>
        <v>62620</v>
      </c>
      <c r="U129" s="114">
        <f t="shared" si="42"/>
        <v>5.0318685005031866E-2</v>
      </c>
      <c r="V129" s="160">
        <f>'231-AMB'!V9</f>
        <v>0</v>
      </c>
      <c r="W129" s="160">
        <f>'231-AMB'!W9</f>
        <v>0</v>
      </c>
      <c r="X129" s="160">
        <f>W129</f>
        <v>0</v>
      </c>
      <c r="Y129" s="34"/>
      <c r="AD129" s="6" t="s">
        <v>180</v>
      </c>
    </row>
    <row r="130" spans="1:30" ht="20.100000000000001" customHeight="1" x14ac:dyDescent="0.25">
      <c r="A130" s="126">
        <v>20</v>
      </c>
      <c r="B130" s="127">
        <v>231</v>
      </c>
      <c r="C130" s="128">
        <v>5242</v>
      </c>
      <c r="D130" s="477">
        <v>0</v>
      </c>
      <c r="E130" s="129"/>
      <c r="F130" s="155" t="s">
        <v>182</v>
      </c>
      <c r="G130" s="157">
        <v>231</v>
      </c>
      <c r="H130" s="155" t="s">
        <v>15</v>
      </c>
      <c r="I130" s="155" t="s">
        <v>1049</v>
      </c>
      <c r="J130" s="6"/>
      <c r="K130" s="34"/>
      <c r="L130" s="33">
        <f>'231-AMB'!L10</f>
        <v>0</v>
      </c>
      <c r="M130" s="34"/>
      <c r="N130" s="7">
        <f>'231-AMB'!N10</f>
        <v>4900</v>
      </c>
      <c r="O130" s="33">
        <f>'231-AMB'!O10</f>
        <v>2448.64</v>
      </c>
      <c r="P130" s="109"/>
      <c r="Q130" s="35">
        <f>'231-AMB'!Q10</f>
        <v>4900</v>
      </c>
      <c r="R130" s="36"/>
      <c r="S130" s="35">
        <f>'231-AMB'!S10</f>
        <v>3000</v>
      </c>
      <c r="T130" s="37">
        <f t="shared" si="41"/>
        <v>7900</v>
      </c>
      <c r="U130" s="114">
        <f t="shared" si="42"/>
        <v>0.61224489795918369</v>
      </c>
      <c r="V130" s="160">
        <f>'231-AMB'!V10</f>
        <v>0</v>
      </c>
      <c r="W130" s="160">
        <f>'231-AMB'!W10</f>
        <v>0</v>
      </c>
      <c r="X130" s="160">
        <f t="shared" ref="X130:X144" si="57">W130</f>
        <v>0</v>
      </c>
      <c r="Y130" s="34"/>
      <c r="Z130" s="39"/>
      <c r="AD130" s="6" t="s">
        <v>180</v>
      </c>
    </row>
    <row r="131" spans="1:30" ht="20.100000000000001" customHeight="1" x14ac:dyDescent="0.25">
      <c r="A131" s="126">
        <v>20</v>
      </c>
      <c r="B131" s="127">
        <v>231</v>
      </c>
      <c r="C131" s="128">
        <v>5300</v>
      </c>
      <c r="D131" s="477">
        <v>0</v>
      </c>
      <c r="E131" s="129"/>
      <c r="F131" s="155" t="s">
        <v>182</v>
      </c>
      <c r="G131" s="157">
        <v>231</v>
      </c>
      <c r="H131" s="155" t="s">
        <v>15</v>
      </c>
      <c r="I131" s="465" t="s">
        <v>1050</v>
      </c>
      <c r="J131" s="6"/>
      <c r="K131" s="34"/>
      <c r="L131" s="33">
        <f>'231-AMB'!L11</f>
        <v>0</v>
      </c>
      <c r="M131" s="34"/>
      <c r="N131" s="7">
        <f>'231-AMB'!N11</f>
        <v>8500</v>
      </c>
      <c r="O131" s="33">
        <f>'231-AMB'!O11</f>
        <v>3054.06</v>
      </c>
      <c r="P131" s="109"/>
      <c r="Q131" s="35">
        <f>'231-AMB'!Q11</f>
        <v>8500</v>
      </c>
      <c r="R131" s="36"/>
      <c r="S131" s="35">
        <f>'231-AMB'!S11</f>
        <v>2500</v>
      </c>
      <c r="T131" s="37">
        <f t="shared" si="41"/>
        <v>11000</v>
      </c>
      <c r="U131" s="114">
        <f t="shared" ref="U131:U134" si="58">IF(T131=0,"",(T131-N131)/N131)</f>
        <v>0.29411764705882354</v>
      </c>
      <c r="V131" s="160">
        <f>'231-AMB'!V11</f>
        <v>0</v>
      </c>
      <c r="W131" s="160">
        <f>'231-AMB'!W11</f>
        <v>0</v>
      </c>
      <c r="X131" s="160">
        <f t="shared" ref="X131:X134" si="59">W131</f>
        <v>0</v>
      </c>
      <c r="Y131" s="34"/>
      <c r="Z131" s="39"/>
    </row>
    <row r="132" spans="1:30" ht="20.100000000000001" customHeight="1" x14ac:dyDescent="0.25">
      <c r="A132" s="126">
        <v>20</v>
      </c>
      <c r="B132" s="127">
        <v>231</v>
      </c>
      <c r="C132" s="128">
        <v>5307</v>
      </c>
      <c r="D132" s="477">
        <v>0</v>
      </c>
      <c r="E132" s="129"/>
      <c r="F132" s="155" t="s">
        <v>182</v>
      </c>
      <c r="G132" s="157">
        <v>231</v>
      </c>
      <c r="H132" s="155" t="s">
        <v>15</v>
      </c>
      <c r="I132" s="155" t="s">
        <v>1051</v>
      </c>
      <c r="J132" s="6"/>
      <c r="K132" s="34"/>
      <c r="L132" s="33">
        <f>'231-AMB'!L12</f>
        <v>0</v>
      </c>
      <c r="M132" s="34"/>
      <c r="N132" s="7">
        <f>'231-AMB'!N12</f>
        <v>3100</v>
      </c>
      <c r="O132" s="33">
        <f>'231-AMB'!O12</f>
        <v>2625.05</v>
      </c>
      <c r="P132" s="109"/>
      <c r="Q132" s="35">
        <f>'231-AMB'!Q12</f>
        <v>3100</v>
      </c>
      <c r="R132" s="36"/>
      <c r="S132" s="35">
        <f>'231-AMB'!S12</f>
        <v>3000</v>
      </c>
      <c r="T132" s="37">
        <f t="shared" si="41"/>
        <v>6100</v>
      </c>
      <c r="U132" s="114">
        <f t="shared" si="58"/>
        <v>0.967741935483871</v>
      </c>
      <c r="V132" s="160">
        <f>'231-AMB'!V12</f>
        <v>0</v>
      </c>
      <c r="W132" s="160">
        <f>'231-AMB'!W12</f>
        <v>0</v>
      </c>
      <c r="X132" s="160">
        <f t="shared" si="59"/>
        <v>0</v>
      </c>
      <c r="Y132" s="34"/>
      <c r="Z132" s="39"/>
    </row>
    <row r="133" spans="1:30" ht="20.100000000000001" customHeight="1" x14ac:dyDescent="0.25">
      <c r="A133" s="126">
        <v>20</v>
      </c>
      <c r="B133" s="127">
        <v>231</v>
      </c>
      <c r="C133" s="128">
        <v>5308</v>
      </c>
      <c r="D133" s="477">
        <v>0</v>
      </c>
      <c r="E133" s="129"/>
      <c r="F133" s="155" t="s">
        <v>182</v>
      </c>
      <c r="G133" s="157">
        <v>231</v>
      </c>
      <c r="H133" s="155" t="s">
        <v>15</v>
      </c>
      <c r="I133" s="155" t="s">
        <v>1052</v>
      </c>
      <c r="J133" s="6"/>
      <c r="K133" s="34"/>
      <c r="L133" s="33">
        <f>'231-AMB'!L13</f>
        <v>0</v>
      </c>
      <c r="M133" s="34"/>
      <c r="N133" s="7">
        <f>'231-AMB'!N13</f>
        <v>4000</v>
      </c>
      <c r="O133" s="33">
        <f>'231-AMB'!O13</f>
        <v>1588</v>
      </c>
      <c r="P133" s="109"/>
      <c r="Q133" s="35">
        <f>'231-AMB'!Q13</f>
        <v>4000</v>
      </c>
      <c r="R133" s="36"/>
      <c r="S133" s="35">
        <f>'231-AMB'!S13</f>
        <v>0</v>
      </c>
      <c r="T133" s="37">
        <f t="shared" si="41"/>
        <v>4000</v>
      </c>
      <c r="U133" s="114">
        <f t="shared" si="58"/>
        <v>0</v>
      </c>
      <c r="V133" s="160">
        <f>'231-AMB'!V13</f>
        <v>0</v>
      </c>
      <c r="W133" s="160">
        <f>'231-AMB'!W13</f>
        <v>0</v>
      </c>
      <c r="X133" s="160">
        <f t="shared" si="59"/>
        <v>0</v>
      </c>
      <c r="Y133" s="34"/>
      <c r="Z133" s="39"/>
    </row>
    <row r="134" spans="1:30" ht="20.100000000000001" customHeight="1" x14ac:dyDescent="0.25">
      <c r="A134" s="126">
        <v>20</v>
      </c>
      <c r="B134" s="127">
        <v>231</v>
      </c>
      <c r="C134" s="128">
        <v>5340</v>
      </c>
      <c r="D134" s="477">
        <v>0</v>
      </c>
      <c r="E134" s="129"/>
      <c r="F134" s="155" t="s">
        <v>182</v>
      </c>
      <c r="G134" s="157">
        <v>231</v>
      </c>
      <c r="H134" s="155" t="s">
        <v>15</v>
      </c>
      <c r="I134" s="155" t="s">
        <v>1053</v>
      </c>
      <c r="J134" s="6"/>
      <c r="K134" s="34"/>
      <c r="L134" s="33">
        <f>'231-AMB'!L15</f>
        <v>0</v>
      </c>
      <c r="M134" s="34"/>
      <c r="N134" s="7">
        <f>'231-AMB'!N15</f>
        <v>2500</v>
      </c>
      <c r="O134" s="33">
        <f>'231-AMB'!O15</f>
        <v>330.3</v>
      </c>
      <c r="P134" s="109"/>
      <c r="Q134" s="35">
        <f>'231-AMB'!Q15</f>
        <v>2500</v>
      </c>
      <c r="R134" s="36"/>
      <c r="S134" s="35">
        <f>'231-AMB'!S15</f>
        <v>0</v>
      </c>
      <c r="T134" s="37">
        <f t="shared" si="41"/>
        <v>2500</v>
      </c>
      <c r="U134" s="114">
        <f t="shared" si="58"/>
        <v>0</v>
      </c>
      <c r="V134" s="160">
        <f>'231-AMB'!V15</f>
        <v>0</v>
      </c>
      <c r="W134" s="160">
        <f>'231-AMB'!W15</f>
        <v>0</v>
      </c>
      <c r="X134" s="160">
        <f t="shared" si="59"/>
        <v>0</v>
      </c>
      <c r="Y134" s="34"/>
      <c r="Z134" s="39"/>
    </row>
    <row r="135" spans="1:30" ht="20.100000000000001" customHeight="1" x14ac:dyDescent="0.25">
      <c r="A135" s="126">
        <v>20</v>
      </c>
      <c r="B135" s="127">
        <v>231</v>
      </c>
      <c r="C135" s="128">
        <v>5420</v>
      </c>
      <c r="D135" s="477">
        <v>0</v>
      </c>
      <c r="E135" s="129"/>
      <c r="F135" s="155" t="s">
        <v>182</v>
      </c>
      <c r="G135" s="157">
        <v>231</v>
      </c>
      <c r="H135" s="155" t="s">
        <v>15</v>
      </c>
      <c r="I135" s="155" t="s">
        <v>1054</v>
      </c>
      <c r="J135" s="6"/>
      <c r="K135" s="34"/>
      <c r="L135" s="33">
        <f>'231-AMB'!L16</f>
        <v>0</v>
      </c>
      <c r="M135" s="34"/>
      <c r="N135" s="7">
        <f>'231-AMB'!N16</f>
        <v>500</v>
      </c>
      <c r="O135" s="33">
        <f>'231-AMB'!O16</f>
        <v>168.78</v>
      </c>
      <c r="P135" s="109"/>
      <c r="Q135" s="35">
        <f>'231-AMB'!Q16</f>
        <v>500</v>
      </c>
      <c r="R135" s="36"/>
      <c r="S135" s="35">
        <f>'231-AMB'!S16</f>
        <v>0</v>
      </c>
      <c r="T135" s="37">
        <f t="shared" si="41"/>
        <v>500</v>
      </c>
      <c r="U135" s="114">
        <f t="shared" ref="U135:U139" si="60">IF(T135=0,"",(T135-N135)/N135)</f>
        <v>0</v>
      </c>
      <c r="V135" s="160">
        <f>'231-AMB'!V16</f>
        <v>0</v>
      </c>
      <c r="W135" s="160">
        <f>'231-AMB'!W16</f>
        <v>0</v>
      </c>
      <c r="X135" s="160">
        <f t="shared" ref="X135:X139" si="61">W135</f>
        <v>0</v>
      </c>
      <c r="Y135" s="34"/>
      <c r="Z135" s="39"/>
    </row>
    <row r="136" spans="1:30" ht="20.100000000000001" customHeight="1" x14ac:dyDescent="0.25">
      <c r="A136" s="126">
        <v>20</v>
      </c>
      <c r="B136" s="127">
        <v>231</v>
      </c>
      <c r="C136" s="128">
        <v>5500</v>
      </c>
      <c r="D136" s="477">
        <v>0</v>
      </c>
      <c r="E136" s="129"/>
      <c r="F136" s="155" t="s">
        <v>182</v>
      </c>
      <c r="G136" s="157">
        <v>231</v>
      </c>
      <c r="H136" s="155" t="s">
        <v>15</v>
      </c>
      <c r="I136" s="155" t="s">
        <v>1055</v>
      </c>
      <c r="J136" s="6"/>
      <c r="K136" s="34"/>
      <c r="L136" s="33">
        <f>'231-AMB'!L17</f>
        <v>0</v>
      </c>
      <c r="M136" s="34"/>
      <c r="N136" s="7">
        <f>'231-AMB'!N17</f>
        <v>23000</v>
      </c>
      <c r="O136" s="33">
        <f>'231-AMB'!O17</f>
        <v>6617.37</v>
      </c>
      <c r="P136" s="109"/>
      <c r="Q136" s="35">
        <f>'231-AMB'!Q17</f>
        <v>23000</v>
      </c>
      <c r="R136" s="36"/>
      <c r="S136" s="35">
        <f>'231-AMB'!S17</f>
        <v>2000</v>
      </c>
      <c r="T136" s="37">
        <f t="shared" si="41"/>
        <v>25000</v>
      </c>
      <c r="U136" s="114">
        <f t="shared" si="60"/>
        <v>8.6956521739130432E-2</v>
      </c>
      <c r="V136" s="160">
        <f>'231-AMB'!V17</f>
        <v>0</v>
      </c>
      <c r="W136" s="160">
        <f>'231-AMB'!W17</f>
        <v>0</v>
      </c>
      <c r="X136" s="160">
        <f t="shared" si="61"/>
        <v>0</v>
      </c>
      <c r="Y136" s="34"/>
      <c r="Z136" s="39"/>
    </row>
    <row r="137" spans="1:30" ht="20.100000000000001" customHeight="1" x14ac:dyDescent="0.25">
      <c r="A137" s="126">
        <v>20</v>
      </c>
      <c r="B137" s="127">
        <v>231</v>
      </c>
      <c r="C137" s="128">
        <v>5525</v>
      </c>
      <c r="D137" s="477">
        <v>0</v>
      </c>
      <c r="E137" s="129"/>
      <c r="F137" s="155" t="s">
        <v>182</v>
      </c>
      <c r="G137" s="157">
        <v>231</v>
      </c>
      <c r="H137" s="155" t="s">
        <v>15</v>
      </c>
      <c r="I137" s="155" t="s">
        <v>1056</v>
      </c>
      <c r="J137" s="6"/>
      <c r="K137" s="34"/>
      <c r="L137" s="33">
        <f>'231-AMB'!L18</f>
        <v>0</v>
      </c>
      <c r="M137" s="34"/>
      <c r="N137" s="7">
        <f>'231-AMB'!N18</f>
        <v>2500</v>
      </c>
      <c r="O137" s="33">
        <f>'231-AMB'!O18</f>
        <v>502.7</v>
      </c>
      <c r="P137" s="109"/>
      <c r="Q137" s="35">
        <f>'231-AMB'!Q18</f>
        <v>2500</v>
      </c>
      <c r="R137" s="36"/>
      <c r="S137" s="35">
        <f>'231-AMB'!S18</f>
        <v>0</v>
      </c>
      <c r="T137" s="37">
        <f t="shared" si="41"/>
        <v>2500</v>
      </c>
      <c r="U137" s="114">
        <f t="shared" si="60"/>
        <v>0</v>
      </c>
      <c r="V137" s="160">
        <f>'231-AMB'!V18</f>
        <v>0</v>
      </c>
      <c r="W137" s="160">
        <f>'231-AMB'!W18</f>
        <v>0</v>
      </c>
      <c r="X137" s="160">
        <f t="shared" si="61"/>
        <v>0</v>
      </c>
      <c r="Y137" s="34"/>
      <c r="Z137" s="39"/>
    </row>
    <row r="138" spans="1:30" ht="20.100000000000001" customHeight="1" x14ac:dyDescent="0.25">
      <c r="A138" s="126">
        <v>20</v>
      </c>
      <c r="B138" s="127">
        <v>231</v>
      </c>
      <c r="C138" s="128">
        <v>5582</v>
      </c>
      <c r="D138" s="477">
        <v>0</v>
      </c>
      <c r="E138" s="129"/>
      <c r="F138" s="155" t="s">
        <v>182</v>
      </c>
      <c r="G138" s="157">
        <v>231</v>
      </c>
      <c r="H138" s="155" t="s">
        <v>15</v>
      </c>
      <c r="I138" s="155" t="s">
        <v>1057</v>
      </c>
      <c r="J138" s="6"/>
      <c r="K138" s="34"/>
      <c r="L138" s="33">
        <f>'231-AMB'!L19</f>
        <v>0</v>
      </c>
      <c r="M138" s="34"/>
      <c r="N138" s="7">
        <f>'231-AMB'!N19</f>
        <v>1500</v>
      </c>
      <c r="O138" s="33">
        <f>'231-AMB'!O19</f>
        <v>0</v>
      </c>
      <c r="P138" s="109"/>
      <c r="Q138" s="35">
        <f>'231-AMB'!Q19</f>
        <v>1500</v>
      </c>
      <c r="R138" s="36"/>
      <c r="S138" s="35">
        <f>'231-AMB'!S19</f>
        <v>0</v>
      </c>
      <c r="T138" s="37">
        <f t="shared" si="41"/>
        <v>1500</v>
      </c>
      <c r="U138" s="114">
        <f t="shared" si="60"/>
        <v>0</v>
      </c>
      <c r="V138" s="160">
        <f>'231-AMB'!V19</f>
        <v>0</v>
      </c>
      <c r="W138" s="160">
        <f>'231-AMB'!W19</f>
        <v>0</v>
      </c>
      <c r="X138" s="160">
        <f t="shared" si="61"/>
        <v>0</v>
      </c>
      <c r="Y138" s="34"/>
      <c r="Z138" s="39"/>
    </row>
    <row r="139" spans="1:30" ht="20.100000000000001" customHeight="1" x14ac:dyDescent="0.25">
      <c r="A139" s="126">
        <v>20</v>
      </c>
      <c r="B139" s="127">
        <v>231</v>
      </c>
      <c r="C139" s="128">
        <v>5730</v>
      </c>
      <c r="D139" s="477">
        <v>0</v>
      </c>
      <c r="E139" s="129"/>
      <c r="F139" s="155" t="s">
        <v>182</v>
      </c>
      <c r="G139" s="157">
        <v>231</v>
      </c>
      <c r="H139" s="155" t="s">
        <v>15</v>
      </c>
      <c r="I139" s="155" t="s">
        <v>1058</v>
      </c>
      <c r="J139" s="6"/>
      <c r="K139" s="34"/>
      <c r="L139" s="33">
        <f>'231-AMB'!L20</f>
        <v>0</v>
      </c>
      <c r="M139" s="34"/>
      <c r="N139" s="7">
        <f>'231-AMB'!N20</f>
        <v>3000</v>
      </c>
      <c r="O139" s="33">
        <f>'231-AMB'!O20</f>
        <v>600</v>
      </c>
      <c r="P139" s="109"/>
      <c r="Q139" s="35">
        <f>'231-AMB'!Q20</f>
        <v>3000</v>
      </c>
      <c r="R139" s="36"/>
      <c r="S139" s="35">
        <f>'231-AMB'!S20</f>
        <v>1000</v>
      </c>
      <c r="T139" s="37">
        <f t="shared" si="41"/>
        <v>4000</v>
      </c>
      <c r="U139" s="114">
        <f t="shared" si="60"/>
        <v>0.33333333333333331</v>
      </c>
      <c r="V139" s="160">
        <f>'231-AMB'!V20</f>
        <v>0</v>
      </c>
      <c r="W139" s="160">
        <f>'231-AMB'!W20</f>
        <v>0</v>
      </c>
      <c r="X139" s="160">
        <f t="shared" si="61"/>
        <v>0</v>
      </c>
      <c r="Y139" s="34"/>
      <c r="Z139" s="39"/>
    </row>
    <row r="140" spans="1:30" ht="20.100000000000001" customHeight="1" x14ac:dyDescent="0.25">
      <c r="A140" s="27">
        <v>1</v>
      </c>
      <c r="B140" s="28">
        <v>249</v>
      </c>
      <c r="C140" s="29">
        <v>5190</v>
      </c>
      <c r="D140" s="467">
        <v>0</v>
      </c>
      <c r="E140" s="30"/>
      <c r="F140" s="6" t="s">
        <v>184</v>
      </c>
      <c r="G140" s="31">
        <f t="shared" ref="G140:G145" si="62">B140</f>
        <v>249</v>
      </c>
      <c r="H140" s="32" t="s">
        <v>22</v>
      </c>
      <c r="I140" s="32" t="s">
        <v>887</v>
      </c>
      <c r="J140" s="6"/>
      <c r="K140" s="34"/>
      <c r="L140" s="33">
        <f>'249-ACO'!L8</f>
        <v>500</v>
      </c>
      <c r="M140" s="34"/>
      <c r="N140" s="7">
        <f>'249-ACO'!N8</f>
        <v>500</v>
      </c>
      <c r="O140" s="33">
        <f>'249-ACO'!O8</f>
        <v>0</v>
      </c>
      <c r="P140" s="34"/>
      <c r="Q140" s="35">
        <f>'249-ACO'!Q8</f>
        <v>500</v>
      </c>
      <c r="R140" s="36"/>
      <c r="S140" s="35">
        <f>'249-ACO'!S8</f>
        <v>0</v>
      </c>
      <c r="T140" s="37">
        <f t="shared" si="41"/>
        <v>500</v>
      </c>
      <c r="U140" s="114">
        <f t="shared" si="42"/>
        <v>0</v>
      </c>
      <c r="V140" s="160">
        <f>'249-ACO'!V8</f>
        <v>0</v>
      </c>
      <c r="W140" s="160">
        <f>'249-ACO'!W8</f>
        <v>0</v>
      </c>
      <c r="X140" s="160">
        <f t="shared" si="57"/>
        <v>0</v>
      </c>
      <c r="Y140" s="34"/>
      <c r="AD140" s="6" t="s">
        <v>175</v>
      </c>
    </row>
    <row r="141" spans="1:30" ht="20.100000000000001" customHeight="1" x14ac:dyDescent="0.25">
      <c r="A141" s="27">
        <v>1</v>
      </c>
      <c r="B141" s="28">
        <v>249</v>
      </c>
      <c r="C141" s="29">
        <v>5300</v>
      </c>
      <c r="D141" s="467">
        <v>0</v>
      </c>
      <c r="E141" s="30"/>
      <c r="F141" s="6" t="s">
        <v>184</v>
      </c>
      <c r="G141" s="31">
        <f t="shared" si="62"/>
        <v>249</v>
      </c>
      <c r="H141" s="32" t="s">
        <v>15</v>
      </c>
      <c r="I141" s="32" t="s">
        <v>900</v>
      </c>
      <c r="J141" s="6"/>
      <c r="K141" s="34"/>
      <c r="L141" s="33">
        <f>'249-ACO'!L9</f>
        <v>12050.51</v>
      </c>
      <c r="M141" s="34"/>
      <c r="N141" s="7">
        <f>'249-ACO'!N9</f>
        <v>12221.14</v>
      </c>
      <c r="O141" s="33">
        <f>'249-ACO'!O9</f>
        <v>11920.49</v>
      </c>
      <c r="P141" s="34"/>
      <c r="Q141" s="319">
        <f>'249-ACO'!Q9</f>
        <v>12221.14</v>
      </c>
      <c r="R141" s="36"/>
      <c r="S141" s="35">
        <f>'249-ACO'!S9</f>
        <v>244.42</v>
      </c>
      <c r="T141" s="37">
        <f t="shared" si="41"/>
        <v>12465.56</v>
      </c>
      <c r="U141" s="114">
        <f t="shared" si="42"/>
        <v>1.9999770888804162E-2</v>
      </c>
      <c r="V141" s="160">
        <f>'249-ACO'!V9</f>
        <v>0</v>
      </c>
      <c r="W141" s="160">
        <f>'249-ACO'!W9</f>
        <v>0</v>
      </c>
      <c r="X141" s="160">
        <f t="shared" si="57"/>
        <v>0</v>
      </c>
      <c r="Y141" s="34"/>
      <c r="AD141" s="6" t="s">
        <v>175</v>
      </c>
    </row>
    <row r="142" spans="1:30" ht="20.100000000000001" customHeight="1" x14ac:dyDescent="0.25">
      <c r="A142" s="27">
        <v>1</v>
      </c>
      <c r="B142" s="28">
        <v>291</v>
      </c>
      <c r="C142" s="29">
        <v>5300</v>
      </c>
      <c r="D142" s="467">
        <v>0</v>
      </c>
      <c r="E142" s="30"/>
      <c r="F142" s="6" t="s">
        <v>14</v>
      </c>
      <c r="G142" s="31">
        <f t="shared" si="62"/>
        <v>291</v>
      </c>
      <c r="H142" s="6" t="s">
        <v>15</v>
      </c>
      <c r="I142" s="32" t="s">
        <v>900</v>
      </c>
      <c r="J142" s="6"/>
      <c r="K142" s="34"/>
      <c r="L142" s="33">
        <f>'291-EMR'!L8</f>
        <v>549.91999999999996</v>
      </c>
      <c r="M142" s="34"/>
      <c r="N142" s="7">
        <f>'291-EMR'!N8</f>
        <v>3060</v>
      </c>
      <c r="O142" s="33">
        <f>'291-EMR'!O8</f>
        <v>0</v>
      </c>
      <c r="P142" s="34"/>
      <c r="Q142" s="35">
        <f>'291-EMR'!Q8</f>
        <v>3060</v>
      </c>
      <c r="R142" s="36"/>
      <c r="S142" s="35">
        <f>'291-EMR'!S8</f>
        <v>0</v>
      </c>
      <c r="T142" s="37">
        <f t="shared" si="41"/>
        <v>3060</v>
      </c>
      <c r="U142" s="114">
        <f t="shared" si="42"/>
        <v>0</v>
      </c>
      <c r="V142" s="160">
        <f>'291-EMR'!V8</f>
        <v>0</v>
      </c>
      <c r="W142" s="160">
        <f>'291-EMR'!W8</f>
        <v>0</v>
      </c>
      <c r="X142" s="160">
        <f t="shared" si="57"/>
        <v>0</v>
      </c>
      <c r="Y142" s="34"/>
      <c r="AD142" s="6" t="s">
        <v>180</v>
      </c>
    </row>
    <row r="143" spans="1:30" ht="20.100000000000001" customHeight="1" x14ac:dyDescent="0.25">
      <c r="A143" s="27">
        <v>1</v>
      </c>
      <c r="B143" s="28">
        <v>291</v>
      </c>
      <c r="C143" s="29">
        <v>5385</v>
      </c>
      <c r="D143" s="467">
        <v>0</v>
      </c>
      <c r="E143" s="30"/>
      <c r="F143" s="6" t="s">
        <v>14</v>
      </c>
      <c r="G143" s="31">
        <f t="shared" si="62"/>
        <v>291</v>
      </c>
      <c r="H143" s="6" t="s">
        <v>15</v>
      </c>
      <c r="I143" s="6" t="s">
        <v>888</v>
      </c>
      <c r="J143" s="6"/>
      <c r="K143" s="34"/>
      <c r="L143" s="33">
        <f>'291-EMR'!L9</f>
        <v>0</v>
      </c>
      <c r="M143" s="34"/>
      <c r="N143" s="7">
        <f>'291-EMR'!N9</f>
        <v>3699</v>
      </c>
      <c r="O143" s="33">
        <f>'291-EMR'!O9</f>
        <v>0</v>
      </c>
      <c r="P143" s="34"/>
      <c r="Q143" s="35">
        <f>'291-EMR'!Q9</f>
        <v>3699</v>
      </c>
      <c r="R143" s="36"/>
      <c r="S143" s="35">
        <f>'291-EMR'!S9</f>
        <v>0</v>
      </c>
      <c r="T143" s="37">
        <f t="shared" si="41"/>
        <v>3699</v>
      </c>
      <c r="U143" s="114">
        <f t="shared" si="42"/>
        <v>0</v>
      </c>
      <c r="V143" s="160">
        <f>'291-EMR'!V9</f>
        <v>0</v>
      </c>
      <c r="W143" s="160">
        <f>'291-EMR'!W9</f>
        <v>0</v>
      </c>
      <c r="X143" s="160">
        <f t="shared" si="57"/>
        <v>0</v>
      </c>
      <c r="Y143" s="34"/>
      <c r="AD143" s="6" t="s">
        <v>180</v>
      </c>
    </row>
    <row r="144" spans="1:30" ht="20.100000000000001" customHeight="1" x14ac:dyDescent="0.25">
      <c r="A144" s="27">
        <v>1</v>
      </c>
      <c r="B144" s="28">
        <v>294</v>
      </c>
      <c r="C144" s="29">
        <v>5190</v>
      </c>
      <c r="D144" s="467">
        <v>0</v>
      </c>
      <c r="E144" s="30"/>
      <c r="F144" s="6" t="s">
        <v>31</v>
      </c>
      <c r="G144" s="31">
        <f t="shared" si="62"/>
        <v>294</v>
      </c>
      <c r="H144" s="32" t="s">
        <v>22</v>
      </c>
      <c r="I144" s="32" t="s">
        <v>887</v>
      </c>
      <c r="J144" s="6"/>
      <c r="K144" s="34"/>
      <c r="L144" s="33">
        <f>'294-TRW'!L8</f>
        <v>1600</v>
      </c>
      <c r="M144" s="34"/>
      <c r="N144" s="7">
        <f>'294-TRW'!N8</f>
        <v>1632</v>
      </c>
      <c r="O144" s="33">
        <f>'294-TRW'!O8</f>
        <v>0</v>
      </c>
      <c r="P144" s="34"/>
      <c r="Q144" s="35">
        <f>'294-TRW'!Q8</f>
        <v>1632</v>
      </c>
      <c r="R144" s="36"/>
      <c r="S144" s="35">
        <f>'294-TRW'!S8</f>
        <v>33</v>
      </c>
      <c r="T144" s="37">
        <f t="shared" si="41"/>
        <v>1665</v>
      </c>
      <c r="U144" s="114">
        <f t="shared" si="42"/>
        <v>2.0220588235294119E-2</v>
      </c>
      <c r="V144" s="160">
        <f>'294-TRW'!V8</f>
        <v>0</v>
      </c>
      <c r="W144" s="160">
        <f>'294-TRW'!W8</f>
        <v>0</v>
      </c>
      <c r="X144" s="160">
        <f t="shared" si="57"/>
        <v>0</v>
      </c>
      <c r="Y144" s="34"/>
      <c r="Z144" s="39"/>
      <c r="AD144" s="6" t="s">
        <v>30</v>
      </c>
    </row>
    <row r="145" spans="1:30" ht="20.100000000000001" customHeight="1" x14ac:dyDescent="0.25">
      <c r="A145" s="27">
        <v>1</v>
      </c>
      <c r="B145" s="28">
        <v>294</v>
      </c>
      <c r="C145" s="29">
        <v>5308</v>
      </c>
      <c r="D145" s="467">
        <v>0</v>
      </c>
      <c r="E145" s="30"/>
      <c r="F145" s="6" t="s">
        <v>31</v>
      </c>
      <c r="G145" s="31">
        <f t="shared" si="62"/>
        <v>294</v>
      </c>
      <c r="H145" s="32" t="s">
        <v>15</v>
      </c>
      <c r="I145" s="6" t="s">
        <v>890</v>
      </c>
      <c r="J145" s="6"/>
      <c r="K145" s="34"/>
      <c r="L145" s="33">
        <f>'294-TRW'!L9</f>
        <v>0</v>
      </c>
      <c r="M145" s="34"/>
      <c r="N145" s="7">
        <f>'294-TRW'!N9</f>
        <v>152.83000000000001</v>
      </c>
      <c r="O145" s="33">
        <f>'294-TRW'!O9</f>
        <v>0</v>
      </c>
      <c r="P145" s="34"/>
      <c r="Q145" s="35">
        <f>'294-TRW'!Q9</f>
        <v>152.83000000000001</v>
      </c>
      <c r="R145" s="36"/>
      <c r="S145" s="35">
        <f>'294-TRW'!S9</f>
        <v>112.17</v>
      </c>
      <c r="T145" s="37">
        <f t="shared" si="41"/>
        <v>265</v>
      </c>
      <c r="U145" s="114">
        <f>IF(T145=0,"",(T145-N145)/N145)</f>
        <v>0.73395275796636772</v>
      </c>
      <c r="V145" s="160">
        <f>'294-TRW'!V9</f>
        <v>0</v>
      </c>
      <c r="W145" s="160">
        <f>'294-TRW'!W9</f>
        <v>0</v>
      </c>
      <c r="X145" s="160">
        <f>W145</f>
        <v>0</v>
      </c>
      <c r="Y145" s="34"/>
      <c r="AD145" s="6" t="s">
        <v>30</v>
      </c>
    </row>
    <row r="146" spans="1:30" ht="20.100000000000001" customHeight="1" x14ac:dyDescent="0.25">
      <c r="A146" s="27">
        <v>1</v>
      </c>
      <c r="B146" s="28">
        <v>294</v>
      </c>
      <c r="C146" s="29">
        <v>5312</v>
      </c>
      <c r="D146" s="467">
        <v>0</v>
      </c>
      <c r="E146" s="30"/>
      <c r="F146" s="6" t="s">
        <v>31</v>
      </c>
      <c r="G146" s="31">
        <f t="shared" ref="G146:G148" si="63">B146</f>
        <v>294</v>
      </c>
      <c r="H146" s="32" t="s">
        <v>15</v>
      </c>
      <c r="I146" s="6" t="s">
        <v>1059</v>
      </c>
      <c r="J146" s="6"/>
      <c r="K146" s="34"/>
      <c r="L146" s="33">
        <f>'294-TRW'!L10</f>
        <v>7196.95</v>
      </c>
      <c r="M146" s="34"/>
      <c r="N146" s="7">
        <f>'294-TRW'!N10</f>
        <v>10975.17</v>
      </c>
      <c r="O146" s="33">
        <f>'294-TRW'!O10</f>
        <v>0</v>
      </c>
      <c r="P146" s="34"/>
      <c r="Q146" s="35">
        <f>'294-TRW'!Q10</f>
        <v>10975.17</v>
      </c>
      <c r="R146" s="36"/>
      <c r="S146" s="35">
        <f>'294-TRW'!S10</f>
        <v>-60.17</v>
      </c>
      <c r="T146" s="37">
        <f t="shared" si="41"/>
        <v>10915</v>
      </c>
      <c r="U146" s="114">
        <f t="shared" ref="U146:U148" si="64">IF(T146=0,"",(T146-N146)/N146)</f>
        <v>-5.4823752160558853E-3</v>
      </c>
      <c r="V146" s="160">
        <f>'294-TRW'!V10</f>
        <v>0</v>
      </c>
      <c r="W146" s="160">
        <f>'294-TRW'!W10</f>
        <v>0</v>
      </c>
      <c r="X146" s="160">
        <f t="shared" ref="X146:X148" si="65">W146</f>
        <v>0</v>
      </c>
      <c r="Y146" s="34"/>
      <c r="Z146" s="39"/>
    </row>
    <row r="147" spans="1:30" ht="20.100000000000001" customHeight="1" x14ac:dyDescent="0.25">
      <c r="A147" s="27">
        <v>1</v>
      </c>
      <c r="B147" s="28">
        <v>294</v>
      </c>
      <c r="C147" s="29">
        <v>5580</v>
      </c>
      <c r="D147" s="467">
        <v>0</v>
      </c>
      <c r="E147" s="30"/>
      <c r="F147" s="6" t="s">
        <v>31</v>
      </c>
      <c r="G147" s="31">
        <f t="shared" si="63"/>
        <v>294</v>
      </c>
      <c r="H147" s="32" t="s">
        <v>15</v>
      </c>
      <c r="I147" s="32" t="s">
        <v>891</v>
      </c>
      <c r="J147" s="6"/>
      <c r="K147" s="34"/>
      <c r="L147" s="33">
        <f>'294-TRW'!L11</f>
        <v>0</v>
      </c>
      <c r="M147" s="34"/>
      <c r="N147" s="7">
        <f>'294-TRW'!N11</f>
        <v>590</v>
      </c>
      <c r="O147" s="33">
        <f>'294-TRW'!O11</f>
        <v>0</v>
      </c>
      <c r="P147" s="34"/>
      <c r="Q147" s="35">
        <f>'294-TRW'!Q11</f>
        <v>590</v>
      </c>
      <c r="R147" s="36"/>
      <c r="S147" s="35">
        <f>'294-TRW'!S11</f>
        <v>-90</v>
      </c>
      <c r="T147" s="37">
        <f t="shared" si="41"/>
        <v>500</v>
      </c>
      <c r="U147" s="114">
        <f t="shared" si="64"/>
        <v>-0.15254237288135594</v>
      </c>
      <c r="V147" s="160">
        <f>'294-TRW'!V11</f>
        <v>0</v>
      </c>
      <c r="W147" s="160">
        <f>'294-TRW'!W11</f>
        <v>0</v>
      </c>
      <c r="X147" s="160">
        <f t="shared" si="65"/>
        <v>0</v>
      </c>
      <c r="Y147" s="34"/>
      <c r="Z147" s="39"/>
    </row>
    <row r="148" spans="1:30" ht="20.100000000000001" customHeight="1" x14ac:dyDescent="0.25">
      <c r="A148" s="27">
        <v>1</v>
      </c>
      <c r="B148" s="28">
        <v>294</v>
      </c>
      <c r="C148" s="29">
        <v>5730</v>
      </c>
      <c r="D148" s="467">
        <v>0</v>
      </c>
      <c r="E148" s="30"/>
      <c r="F148" s="6" t="s">
        <v>31</v>
      </c>
      <c r="G148" s="31">
        <f t="shared" si="63"/>
        <v>294</v>
      </c>
      <c r="H148" s="32" t="s">
        <v>15</v>
      </c>
      <c r="I148" s="6" t="s">
        <v>886</v>
      </c>
      <c r="J148" s="6"/>
      <c r="K148" s="34"/>
      <c r="L148" s="33">
        <f>'294-TRW'!L12</f>
        <v>0</v>
      </c>
      <c r="M148" s="34"/>
      <c r="N148" s="7">
        <f>'294-TRW'!N12</f>
        <v>250</v>
      </c>
      <c r="O148" s="33">
        <f>'294-TRW'!O12</f>
        <v>0</v>
      </c>
      <c r="P148" s="34"/>
      <c r="Q148" s="35">
        <f>'294-TRW'!Q12</f>
        <v>250</v>
      </c>
      <c r="R148" s="36"/>
      <c r="S148" s="35">
        <f>'294-TRW'!S12</f>
        <v>5</v>
      </c>
      <c r="T148" s="37">
        <f t="shared" si="41"/>
        <v>255</v>
      </c>
      <c r="U148" s="114">
        <f t="shared" si="64"/>
        <v>0.02</v>
      </c>
      <c r="V148" s="160">
        <f>'294-TRW'!V12</f>
        <v>0</v>
      </c>
      <c r="W148" s="160">
        <f>'294-TRW'!W12</f>
        <v>0</v>
      </c>
      <c r="X148" s="160">
        <f t="shared" si="65"/>
        <v>0</v>
      </c>
      <c r="Y148" s="34"/>
      <c r="Z148" s="39"/>
    </row>
    <row r="149" spans="1:30" ht="20.100000000000001" customHeight="1" x14ac:dyDescent="0.25">
      <c r="A149" s="27"/>
      <c r="B149" s="28"/>
      <c r="C149" s="29"/>
      <c r="D149" s="467"/>
      <c r="E149" s="30"/>
      <c r="H149" s="32"/>
      <c r="I149" s="32"/>
      <c r="J149" s="6"/>
      <c r="K149" s="34"/>
      <c r="L149" s="33"/>
      <c r="M149" s="34"/>
      <c r="O149" s="33"/>
      <c r="P149" s="34"/>
      <c r="Q149" s="35"/>
      <c r="R149" s="36"/>
      <c r="S149" s="35"/>
      <c r="T149" s="37"/>
      <c r="U149" s="114"/>
      <c r="V149" s="160"/>
      <c r="W149" s="160"/>
      <c r="X149" s="160"/>
      <c r="Y149" s="34"/>
      <c r="Z149" s="39"/>
    </row>
    <row r="150" spans="1:30" ht="20.100000000000001" customHeight="1" thickBot="1" x14ac:dyDescent="0.3">
      <c r="A150" s="27"/>
      <c r="B150" s="28"/>
      <c r="D150" s="467"/>
      <c r="E150" s="30"/>
      <c r="H150" s="32"/>
      <c r="I150" s="66" t="str">
        <f>A95</f>
        <v xml:space="preserve">PUBLIC SAFETY:  </v>
      </c>
      <c r="J150" s="6"/>
      <c r="K150" s="34"/>
      <c r="L150" s="65">
        <f>SUM(L96:L149)-L129-L130</f>
        <v>1209750.45</v>
      </c>
      <c r="M150" s="34"/>
      <c r="N150" s="65">
        <f>SUM(N96:N149)-N129-N130-N131-N132-N133-N134-N135-N136-N137-N138-N139</f>
        <v>1231595.1399999999</v>
      </c>
      <c r="O150" s="65">
        <f>SUM(O96:O149)-O129-O130-O131-O132-O133-O134-O135-O136-O137-O138-O139</f>
        <v>393392.2300000001</v>
      </c>
      <c r="P150" s="34"/>
      <c r="Q150" s="65">
        <f>SUM(Q96:Q149)-Q129-Q130-Q131-Q132-Q133-Q134-Q135-Q136-Q137-Q138-Q139</f>
        <v>1231595.1399999999</v>
      </c>
      <c r="R150" s="112"/>
      <c r="S150" s="65">
        <f>SUM(S96:S149)-S129-S130-S131-S132-S133-S134-S135-S136-S137-S138-S139</f>
        <v>52197.42</v>
      </c>
      <c r="T150" s="65">
        <f>SUM(T96:T149)-T129-T130-T131-T132-T133-T134-T135-T136-T137-T138-T139</f>
        <v>1283792.56</v>
      </c>
      <c r="U150" s="113">
        <f t="shared" si="42"/>
        <v>4.2381963280563255E-2</v>
      </c>
      <c r="V150" s="65">
        <f>SUM(V96:V149)-V129-V130</f>
        <v>0</v>
      </c>
      <c r="W150" s="65">
        <f>SUM(W96:W149)-W129-W130</f>
        <v>0</v>
      </c>
      <c r="X150" s="65">
        <f>SUM(X96:X149)-X129-X130</f>
        <v>0</v>
      </c>
      <c r="Y150" s="34"/>
    </row>
    <row r="151" spans="1:30" ht="20.100000000000001" customHeight="1" x14ac:dyDescent="0.25">
      <c r="A151" s="27"/>
      <c r="B151" s="28"/>
      <c r="D151" s="467"/>
      <c r="H151" s="32"/>
      <c r="J151" s="6"/>
      <c r="K151" s="34"/>
      <c r="M151" s="34"/>
      <c r="P151" s="34"/>
      <c r="V151" s="295"/>
      <c r="W151" s="293"/>
      <c r="X151" s="293"/>
      <c r="Y151" s="34"/>
    </row>
    <row r="152" spans="1:30" ht="20.100000000000001" customHeight="1" x14ac:dyDescent="0.25">
      <c r="A152" s="27"/>
      <c r="B152" s="28"/>
      <c r="D152" s="467"/>
      <c r="H152" s="32"/>
      <c r="J152" s="6"/>
      <c r="K152" s="34"/>
      <c r="M152" s="34"/>
      <c r="P152" s="34"/>
      <c r="W152" s="435"/>
      <c r="X152" s="435"/>
      <c r="Y152" s="34"/>
    </row>
    <row r="153" spans="1:30" ht="20.100000000000001" customHeight="1" x14ac:dyDescent="0.25">
      <c r="A153" s="27"/>
      <c r="B153" s="28"/>
      <c r="D153" s="467"/>
      <c r="H153" s="32"/>
      <c r="J153" s="6"/>
      <c r="K153" s="34"/>
      <c r="M153" s="34"/>
      <c r="P153" s="34"/>
      <c r="W153" s="435"/>
      <c r="X153" s="435"/>
      <c r="Y153" s="34"/>
    </row>
    <row r="154" spans="1:30" ht="20.100000000000001" customHeight="1" x14ac:dyDescent="0.25">
      <c r="A154" s="27"/>
      <c r="B154" s="28"/>
      <c r="D154" s="467"/>
      <c r="H154" s="32"/>
      <c r="J154" s="6"/>
      <c r="K154" s="34"/>
      <c r="M154" s="34"/>
      <c r="P154" s="34"/>
      <c r="Y154" s="34"/>
    </row>
    <row r="155" spans="1:30" s="20" customFormat="1" ht="20.100000000000001" customHeight="1" x14ac:dyDescent="0.25">
      <c r="A155" s="60" t="s">
        <v>254</v>
      </c>
      <c r="B155" s="25"/>
      <c r="C155" s="26"/>
      <c r="D155" s="470"/>
      <c r="E155" s="14"/>
      <c r="K155" s="109"/>
      <c r="L155" s="110"/>
      <c r="M155" s="109"/>
      <c r="N155" s="18"/>
      <c r="O155" s="18"/>
      <c r="P155" s="109"/>
      <c r="Q155" s="460"/>
      <c r="R155" s="18"/>
      <c r="S155" s="460"/>
      <c r="T155" s="460"/>
      <c r="U155" s="18"/>
      <c r="V155" s="296"/>
      <c r="W155" s="294"/>
      <c r="X155" s="294"/>
      <c r="Y155" s="109"/>
      <c r="Z155" s="5"/>
    </row>
    <row r="156" spans="1:30" ht="20.100000000000001" customHeight="1" x14ac:dyDescent="0.25">
      <c r="A156" s="668"/>
      <c r="B156" s="668"/>
      <c r="C156" s="668"/>
      <c r="D156" s="668"/>
      <c r="E156" s="668"/>
      <c r="F156" s="668"/>
      <c r="G156" s="668"/>
      <c r="H156" s="668"/>
      <c r="I156" s="132" t="s">
        <v>241</v>
      </c>
      <c r="J156" s="6"/>
      <c r="K156" s="34"/>
      <c r="L156" s="143"/>
      <c r="M156" s="34"/>
      <c r="N156" s="7">
        <v>3565466</v>
      </c>
      <c r="O156" s="33"/>
      <c r="P156" s="34"/>
      <c r="Q156" s="316"/>
      <c r="R156" s="36"/>
      <c r="S156" s="35"/>
      <c r="T156" s="37"/>
      <c r="U156" s="114"/>
      <c r="V156" s="160"/>
      <c r="W156" s="160"/>
      <c r="X156" s="160"/>
      <c r="Y156" s="34"/>
      <c r="Z156" s="154"/>
    </row>
    <row r="157" spans="1:30" ht="20.100000000000001" customHeight="1" x14ac:dyDescent="0.25">
      <c r="A157" s="668"/>
      <c r="B157" s="668"/>
      <c r="C157" s="668"/>
      <c r="D157" s="668"/>
      <c r="E157" s="668"/>
      <c r="F157" s="668"/>
      <c r="G157" s="668"/>
      <c r="H157" s="668"/>
      <c r="I157" s="132" t="s">
        <v>242</v>
      </c>
      <c r="J157" s="6"/>
      <c r="K157" s="34"/>
      <c r="L157" s="143"/>
      <c r="M157" s="34"/>
      <c r="N157" s="7">
        <v>948577</v>
      </c>
      <c r="O157" s="33"/>
      <c r="P157" s="34"/>
      <c r="Q157" s="316"/>
      <c r="R157" s="36"/>
      <c r="S157" s="35"/>
      <c r="T157" s="37"/>
      <c r="U157" s="114"/>
      <c r="V157" s="160"/>
      <c r="W157" s="160"/>
      <c r="X157" s="160"/>
      <c r="Y157" s="34"/>
      <c r="Z157" s="154"/>
    </row>
    <row r="158" spans="1:30" ht="20.100000000000001" customHeight="1" x14ac:dyDescent="0.25">
      <c r="A158" s="668"/>
      <c r="B158" s="668"/>
      <c r="C158" s="668"/>
      <c r="D158" s="668"/>
      <c r="E158" s="668"/>
      <c r="F158" s="668"/>
      <c r="G158" s="668"/>
      <c r="H158" s="668"/>
      <c r="I158" s="132" t="s">
        <v>243</v>
      </c>
      <c r="J158" s="6"/>
      <c r="K158" s="34"/>
      <c r="L158" s="143"/>
      <c r="M158" s="34"/>
      <c r="N158" s="7">
        <v>286222</v>
      </c>
      <c r="O158" s="33"/>
      <c r="P158" s="34"/>
      <c r="Q158" s="316"/>
      <c r="R158" s="36"/>
      <c r="S158" s="35"/>
      <c r="T158" s="37"/>
      <c r="U158" s="114"/>
      <c r="V158" s="160"/>
      <c r="W158" s="160"/>
      <c r="X158" s="160"/>
      <c r="Y158" s="34"/>
      <c r="Z158" s="154"/>
    </row>
    <row r="159" spans="1:30" ht="20.100000000000001" customHeight="1" x14ac:dyDescent="0.25">
      <c r="A159" s="668"/>
      <c r="B159" s="668"/>
      <c r="C159" s="668"/>
      <c r="D159" s="668"/>
      <c r="E159" s="668"/>
      <c r="F159" s="668"/>
      <c r="G159" s="668"/>
      <c r="H159" s="668"/>
      <c r="I159" s="132" t="s">
        <v>244</v>
      </c>
      <c r="J159" s="6"/>
      <c r="K159" s="34"/>
      <c r="L159" s="143"/>
      <c r="M159" s="34"/>
      <c r="N159" s="7">
        <v>153566</v>
      </c>
      <c r="O159" s="33"/>
      <c r="P159" s="34"/>
      <c r="Q159" s="316"/>
      <c r="R159" s="36"/>
      <c r="S159" s="35"/>
      <c r="T159" s="37"/>
      <c r="U159" s="114"/>
      <c r="V159" s="160"/>
      <c r="W159" s="160"/>
      <c r="X159" s="160"/>
      <c r="Y159" s="34"/>
      <c r="Z159" s="154"/>
    </row>
    <row r="160" spans="1:30" ht="20.100000000000001" customHeight="1" x14ac:dyDescent="0.25">
      <c r="A160" s="27">
        <v>1</v>
      </c>
      <c r="B160" s="28">
        <v>320</v>
      </c>
      <c r="C160" s="29">
        <v>5321</v>
      </c>
      <c r="D160" s="467">
        <v>0</v>
      </c>
      <c r="E160" s="30"/>
      <c r="F160" s="6" t="s">
        <v>187</v>
      </c>
      <c r="G160" s="31">
        <v>320</v>
      </c>
      <c r="H160" s="32" t="s">
        <v>188</v>
      </c>
      <c r="I160" s="32" t="s">
        <v>1060</v>
      </c>
      <c r="J160" s="156"/>
      <c r="K160" s="34"/>
      <c r="L160" s="33">
        <v>4863870</v>
      </c>
      <c r="M160" s="34"/>
      <c r="N160" s="7">
        <f>SUM(N156:N159)</f>
        <v>4953831</v>
      </c>
      <c r="O160" s="33">
        <v>2476916</v>
      </c>
      <c r="P160" s="34"/>
      <c r="Q160" s="316">
        <v>4953831</v>
      </c>
      <c r="R160" s="36"/>
      <c r="S160" s="35">
        <v>230751</v>
      </c>
      <c r="T160" s="37">
        <f t="shared" ref="T160:T162" si="66">Q160+S160</f>
        <v>5184582</v>
      </c>
      <c r="U160" s="114">
        <f>IF(T160=0,"",(T160-N160)/N160)</f>
        <v>4.6580313296921111E-2</v>
      </c>
      <c r="V160" s="160"/>
      <c r="W160" s="160"/>
      <c r="X160" s="160">
        <f>W160</f>
        <v>0</v>
      </c>
      <c r="Y160" s="34"/>
      <c r="Z160" s="154"/>
      <c r="AA160" s="156"/>
      <c r="AD160" s="6" t="s">
        <v>135</v>
      </c>
    </row>
    <row r="161" spans="1:30" ht="20.100000000000001" customHeight="1" x14ac:dyDescent="0.25">
      <c r="A161" s="27">
        <v>1</v>
      </c>
      <c r="B161" s="28">
        <v>321</v>
      </c>
      <c r="C161" s="29">
        <v>5321</v>
      </c>
      <c r="D161" s="467">
        <v>0</v>
      </c>
      <c r="E161" s="30"/>
      <c r="F161" s="6" t="s">
        <v>187</v>
      </c>
      <c r="G161" s="31">
        <v>321</v>
      </c>
      <c r="H161" s="32" t="s">
        <v>188</v>
      </c>
      <c r="I161" s="61" t="s">
        <v>1061</v>
      </c>
      <c r="J161" s="39"/>
      <c r="K161" s="34"/>
      <c r="L161" s="33">
        <v>333127.71999999997</v>
      </c>
      <c r="M161" s="34"/>
      <c r="N161" s="7">
        <v>385123</v>
      </c>
      <c r="O161" s="33">
        <v>192561.4</v>
      </c>
      <c r="P161" s="34"/>
      <c r="Q161" s="316">
        <v>385123</v>
      </c>
      <c r="R161" s="36"/>
      <c r="S161" s="35">
        <v>44351</v>
      </c>
      <c r="T161" s="37">
        <f t="shared" si="66"/>
        <v>429474</v>
      </c>
      <c r="U161" s="114">
        <f>IF(T161=0,"",(T161-N161)/N161)</f>
        <v>0.11516061102556846</v>
      </c>
      <c r="V161" s="160"/>
      <c r="W161" s="160"/>
      <c r="X161" s="160">
        <f>W161</f>
        <v>0</v>
      </c>
      <c r="Y161" s="34"/>
      <c r="AA161" s="39"/>
      <c r="AD161" s="6" t="s">
        <v>135</v>
      </c>
    </row>
    <row r="162" spans="1:30" ht="20.100000000000001" customHeight="1" x14ac:dyDescent="0.25">
      <c r="A162" s="27">
        <v>1</v>
      </c>
      <c r="B162" s="28">
        <v>322</v>
      </c>
      <c r="C162" s="29">
        <v>5321</v>
      </c>
      <c r="D162" s="467">
        <v>0</v>
      </c>
      <c r="E162" s="30"/>
      <c r="F162" s="6" t="s">
        <v>187</v>
      </c>
      <c r="G162" s="31">
        <v>322</v>
      </c>
      <c r="H162" s="32" t="s">
        <v>188</v>
      </c>
      <c r="I162" s="61" t="s">
        <v>1172</v>
      </c>
      <c r="J162" s="39"/>
      <c r="K162" s="34"/>
      <c r="L162" s="33"/>
      <c r="M162" s="34"/>
      <c r="N162" s="7">
        <v>0</v>
      </c>
      <c r="O162" s="33"/>
      <c r="P162" s="34"/>
      <c r="Q162" s="35">
        <v>0</v>
      </c>
      <c r="R162" s="156"/>
      <c r="S162" s="35">
        <f>25000+35000</f>
        <v>60000</v>
      </c>
      <c r="T162" s="37">
        <f t="shared" si="66"/>
        <v>60000</v>
      </c>
      <c r="U162" s="114" t="e">
        <f>IF(T162=0,"",(T162-N162)/N162)</f>
        <v>#DIV/0!</v>
      </c>
      <c r="V162" s="161"/>
      <c r="W162" s="161">
        <v>0</v>
      </c>
      <c r="X162" s="161">
        <v>0</v>
      </c>
      <c r="Y162" s="34"/>
      <c r="Z162" s="333"/>
      <c r="AA162" s="39"/>
    </row>
    <row r="163" spans="1:30" ht="20.100000000000001" customHeight="1" thickBot="1" x14ac:dyDescent="0.3">
      <c r="E163" s="30"/>
      <c r="I163" s="66" t="str">
        <f>A155</f>
        <v>EDUCATION:</v>
      </c>
      <c r="J163" s="6"/>
      <c r="K163" s="34"/>
      <c r="L163" s="65">
        <f>L160+L161</f>
        <v>5196997.72</v>
      </c>
      <c r="M163" s="34"/>
      <c r="N163" s="65">
        <f>N160+N161+N162</f>
        <v>5338954</v>
      </c>
      <c r="O163" s="65">
        <f>O160+O161</f>
        <v>2669477.4</v>
      </c>
      <c r="P163" s="34"/>
      <c r="Q163" s="65">
        <f>Q160+Q161+Q162</f>
        <v>5338954</v>
      </c>
      <c r="R163" s="112"/>
      <c r="S163" s="42">
        <f>SUM(S160:S162)</f>
        <v>335102</v>
      </c>
      <c r="T163" s="65">
        <f>T160+T161+T162</f>
        <v>5674056</v>
      </c>
      <c r="U163" s="113">
        <f>IF(T163=0,"",(T163-N163)/N163)</f>
        <v>6.2765478031839197E-2</v>
      </c>
      <c r="V163" s="42">
        <f>SUM(V160:V162)</f>
        <v>0</v>
      </c>
      <c r="W163" s="42">
        <f>SUM(W160:W162)</f>
        <v>0</v>
      </c>
      <c r="X163" s="42">
        <f>SUM(X160:X162)</f>
        <v>0</v>
      </c>
      <c r="Y163" s="34"/>
    </row>
    <row r="164" spans="1:30" ht="20.100000000000001" customHeight="1" x14ac:dyDescent="0.25">
      <c r="J164" s="6"/>
      <c r="K164" s="34"/>
      <c r="M164" s="34"/>
      <c r="P164" s="34"/>
      <c r="V164" s="295"/>
      <c r="W164" s="293"/>
      <c r="X164" s="293"/>
      <c r="Y164" s="34"/>
    </row>
    <row r="165" spans="1:30" ht="20.100000000000001" customHeight="1" x14ac:dyDescent="0.25">
      <c r="J165" s="6"/>
      <c r="K165" s="34"/>
      <c r="L165" s="9"/>
      <c r="M165" s="34"/>
      <c r="N165" s="9"/>
      <c r="O165" s="9"/>
      <c r="P165" s="34"/>
      <c r="Y165" s="34"/>
    </row>
    <row r="166" spans="1:30" s="20" customFormat="1" ht="20.100000000000001" customHeight="1" x14ac:dyDescent="0.25">
      <c r="A166" s="60" t="s">
        <v>191</v>
      </c>
      <c r="B166" s="25"/>
      <c r="C166" s="26"/>
      <c r="D166" s="470"/>
      <c r="E166" s="14"/>
      <c r="K166" s="109"/>
      <c r="L166" s="110"/>
      <c r="M166" s="109"/>
      <c r="N166" s="18"/>
      <c r="O166" s="18"/>
      <c r="P166" s="109"/>
      <c r="Q166" s="460"/>
      <c r="R166" s="7"/>
      <c r="S166" s="460"/>
      <c r="T166" s="460"/>
      <c r="U166" s="18"/>
      <c r="V166" s="296"/>
      <c r="W166" s="294"/>
      <c r="X166" s="294"/>
      <c r="Y166" s="109"/>
    </row>
    <row r="167" spans="1:30" ht="20.100000000000001" customHeight="1" x14ac:dyDescent="0.25">
      <c r="A167" s="27">
        <v>1</v>
      </c>
      <c r="B167" s="28">
        <v>422</v>
      </c>
      <c r="C167" s="29">
        <v>5110</v>
      </c>
      <c r="D167" s="467">
        <v>0</v>
      </c>
      <c r="E167" s="30"/>
      <c r="F167" s="6" t="s">
        <v>35</v>
      </c>
      <c r="G167" s="31">
        <f t="shared" ref="G167:G190" si="67">B167</f>
        <v>422</v>
      </c>
      <c r="H167" s="32" t="s">
        <v>22</v>
      </c>
      <c r="I167" s="32" t="s">
        <v>892</v>
      </c>
      <c r="J167" s="6"/>
      <c r="K167" s="34"/>
      <c r="L167" s="33">
        <f>'422-HWY'!L8</f>
        <v>331069.94</v>
      </c>
      <c r="M167" s="34"/>
      <c r="N167" s="7">
        <f>'422-HWY'!N8</f>
        <v>87069.6</v>
      </c>
      <c r="O167" s="33">
        <f>'422-HWY'!O8</f>
        <v>37536.65</v>
      </c>
      <c r="P167" s="34"/>
      <c r="Q167" s="35">
        <f>'422-HWY'!Q8</f>
        <v>87069.6</v>
      </c>
      <c r="S167" s="35">
        <f>'422-HWY'!S8</f>
        <v>-15669.6</v>
      </c>
      <c r="T167" s="37">
        <f t="shared" ref="T167:T193" si="68">Q167+S167</f>
        <v>71400</v>
      </c>
      <c r="U167" s="114">
        <f t="shared" ref="U167:U194" si="69">IF(T167=0,"",(T167-N167)/N167)</f>
        <v>-0.17996637173020211</v>
      </c>
      <c r="V167" s="298">
        <f>'422-HWY'!V8</f>
        <v>0</v>
      </c>
      <c r="W167" s="298">
        <f>'422-HWY'!W8</f>
        <v>0</v>
      </c>
      <c r="X167" s="298">
        <f t="shared" ref="X167:X190" si="70">W167</f>
        <v>0</v>
      </c>
      <c r="Y167" s="34"/>
      <c r="Z167" s="427"/>
      <c r="AD167" s="6" t="s">
        <v>34</v>
      </c>
    </row>
    <row r="168" spans="1:30" ht="20.100000000000001" customHeight="1" x14ac:dyDescent="0.25">
      <c r="A168" s="27">
        <v>1</v>
      </c>
      <c r="B168" s="28">
        <v>422</v>
      </c>
      <c r="C168" s="29">
        <v>5118</v>
      </c>
      <c r="D168" s="467">
        <v>0</v>
      </c>
      <c r="E168" s="30"/>
      <c r="F168" s="6" t="s">
        <v>35</v>
      </c>
      <c r="G168" s="31">
        <f t="shared" si="67"/>
        <v>422</v>
      </c>
      <c r="H168" s="32" t="s">
        <v>22</v>
      </c>
      <c r="I168" s="61" t="s">
        <v>908</v>
      </c>
      <c r="J168" s="6"/>
      <c r="K168" s="34"/>
      <c r="L168" s="33">
        <f>'422-HWY'!L9</f>
        <v>0</v>
      </c>
      <c r="M168" s="34"/>
      <c r="N168" s="7">
        <f>'422-HWY'!N9</f>
        <v>299649.44</v>
      </c>
      <c r="O168" s="33">
        <f>'422-HWY'!O9</f>
        <v>83998.31</v>
      </c>
      <c r="P168" s="34"/>
      <c r="Q168" s="35">
        <f>'422-HWY'!Q9</f>
        <v>299649.44</v>
      </c>
      <c r="S168" s="35">
        <f>'422-HWY'!S9</f>
        <v>17069.599999999999</v>
      </c>
      <c r="T168" s="37">
        <f t="shared" si="68"/>
        <v>316719.03999999998</v>
      </c>
      <c r="U168" s="114">
        <f t="shared" si="69"/>
        <v>5.6965232439613357E-2</v>
      </c>
      <c r="V168" s="298">
        <f>'422-HWY'!V9</f>
        <v>0</v>
      </c>
      <c r="W168" s="298">
        <f>'422-HWY'!W9</f>
        <v>0</v>
      </c>
      <c r="X168" s="298">
        <f t="shared" si="70"/>
        <v>0</v>
      </c>
      <c r="Y168" s="34"/>
      <c r="AD168" s="6" t="s">
        <v>34</v>
      </c>
    </row>
    <row r="169" spans="1:30" ht="20.100000000000001" customHeight="1" x14ac:dyDescent="0.25">
      <c r="A169" s="27">
        <v>1</v>
      </c>
      <c r="B169" s="28">
        <v>422</v>
      </c>
      <c r="C169" s="29">
        <v>5210</v>
      </c>
      <c r="D169" s="467">
        <v>0</v>
      </c>
      <c r="E169" s="30"/>
      <c r="F169" s="6" t="s">
        <v>35</v>
      </c>
      <c r="G169" s="31">
        <f t="shared" si="67"/>
        <v>422</v>
      </c>
      <c r="H169" s="32" t="s">
        <v>15</v>
      </c>
      <c r="I169" s="6" t="s">
        <v>922</v>
      </c>
      <c r="J169" s="6"/>
      <c r="K169" s="34"/>
      <c r="L169" s="33">
        <f>'422-HWY'!L10</f>
        <v>241236.93</v>
      </c>
      <c r="M169" s="34"/>
      <c r="N169" s="7">
        <f>'422-HWY'!N10</f>
        <v>3500</v>
      </c>
      <c r="O169" s="33">
        <f>'422-HWY'!O10</f>
        <v>540.04</v>
      </c>
      <c r="P169" s="34"/>
      <c r="Q169" s="35">
        <f>'422-HWY'!Q10</f>
        <v>3500</v>
      </c>
      <c r="S169" s="35">
        <f>'422-HWY'!S10</f>
        <v>0</v>
      </c>
      <c r="T169" s="37">
        <f t="shared" si="68"/>
        <v>3500</v>
      </c>
      <c r="U169" s="114">
        <f t="shared" ref="U169" si="71">IF(T169=0,"",(T169-N169)/N169)</f>
        <v>0</v>
      </c>
      <c r="V169" s="298">
        <f>'422-HWY'!V10</f>
        <v>0</v>
      </c>
      <c r="W169" s="298">
        <f>'422-HWY'!W10</f>
        <v>0</v>
      </c>
      <c r="X169" s="298">
        <f t="shared" ref="X169" si="72">W169</f>
        <v>0</v>
      </c>
      <c r="Y169" s="34"/>
      <c r="Z169" s="39"/>
    </row>
    <row r="170" spans="1:30" ht="20.100000000000001" customHeight="1" x14ac:dyDescent="0.25">
      <c r="A170" s="27">
        <v>1</v>
      </c>
      <c r="B170" s="28">
        <v>422</v>
      </c>
      <c r="C170" s="29">
        <v>5215</v>
      </c>
      <c r="D170" s="467">
        <v>0</v>
      </c>
      <c r="E170" s="30"/>
      <c r="F170" s="6" t="s">
        <v>35</v>
      </c>
      <c r="G170" s="31">
        <f t="shared" si="67"/>
        <v>422</v>
      </c>
      <c r="H170" s="32" t="s">
        <v>15</v>
      </c>
      <c r="I170" s="6" t="s">
        <v>923</v>
      </c>
      <c r="J170" s="6"/>
      <c r="K170" s="34"/>
      <c r="L170" s="33">
        <f>'422-HWY'!L11</f>
        <v>0</v>
      </c>
      <c r="M170" s="34"/>
      <c r="N170" s="7">
        <f>'422-HWY'!N11</f>
        <v>7500</v>
      </c>
      <c r="O170" s="33">
        <f>'422-HWY'!O11</f>
        <v>0</v>
      </c>
      <c r="P170" s="34"/>
      <c r="Q170" s="35">
        <f>'422-HWY'!Q11</f>
        <v>7500</v>
      </c>
      <c r="S170" s="35">
        <f>'422-HWY'!S11</f>
        <v>0</v>
      </c>
      <c r="T170" s="37">
        <f t="shared" si="68"/>
        <v>7500</v>
      </c>
      <c r="U170" s="114">
        <f t="shared" ref="U170:U180" si="73">IF(T170=0,"",(T170-N170)/N170)</f>
        <v>0</v>
      </c>
      <c r="V170" s="298">
        <f>'422-HWY'!V11</f>
        <v>0</v>
      </c>
      <c r="W170" s="298">
        <f>'422-HWY'!W11</f>
        <v>0</v>
      </c>
      <c r="X170" s="298">
        <f t="shared" ref="X170:X180" si="74">W170</f>
        <v>0</v>
      </c>
      <c r="Y170" s="34"/>
      <c r="Z170" s="39"/>
    </row>
    <row r="171" spans="1:30" ht="20.100000000000001" customHeight="1" x14ac:dyDescent="0.25">
      <c r="A171" s="27">
        <v>1</v>
      </c>
      <c r="B171" s="28">
        <v>422</v>
      </c>
      <c r="C171" s="29">
        <v>5244</v>
      </c>
      <c r="D171" s="467">
        <v>0</v>
      </c>
      <c r="E171" s="30"/>
      <c r="F171" s="6" t="s">
        <v>35</v>
      </c>
      <c r="G171" s="31">
        <f t="shared" si="67"/>
        <v>422</v>
      </c>
      <c r="H171" s="32" t="s">
        <v>15</v>
      </c>
      <c r="I171" s="6" t="s">
        <v>906</v>
      </c>
      <c r="J171" s="6"/>
      <c r="K171" s="34"/>
      <c r="L171" s="33">
        <f>'422-HWY'!L12</f>
        <v>0</v>
      </c>
      <c r="M171" s="34"/>
      <c r="N171" s="7">
        <f>'422-HWY'!N12</f>
        <v>40000</v>
      </c>
      <c r="O171" s="33">
        <f>'422-HWY'!O12</f>
        <v>10924.27</v>
      </c>
      <c r="P171" s="34"/>
      <c r="Q171" s="35">
        <f>'422-HWY'!Q12</f>
        <v>40000</v>
      </c>
      <c r="S171" s="35">
        <f>'422-HWY'!S12</f>
        <v>0</v>
      </c>
      <c r="T171" s="37">
        <f t="shared" si="68"/>
        <v>40000</v>
      </c>
      <c r="U171" s="114">
        <f t="shared" si="73"/>
        <v>0</v>
      </c>
      <c r="V171" s="298">
        <f>'422-HWY'!V12</f>
        <v>0</v>
      </c>
      <c r="W171" s="298">
        <f>'422-HWY'!W12</f>
        <v>0</v>
      </c>
      <c r="X171" s="298">
        <f t="shared" si="74"/>
        <v>0</v>
      </c>
      <c r="Y171" s="34"/>
      <c r="Z171" s="39"/>
    </row>
    <row r="172" spans="1:30" ht="20.100000000000001" customHeight="1" x14ac:dyDescent="0.25">
      <c r="A172" s="27">
        <v>1</v>
      </c>
      <c r="B172" s="28">
        <v>422</v>
      </c>
      <c r="C172" s="29">
        <v>5300</v>
      </c>
      <c r="D172" s="467">
        <v>0</v>
      </c>
      <c r="E172" s="30"/>
      <c r="F172" s="6" t="s">
        <v>35</v>
      </c>
      <c r="G172" s="31">
        <f t="shared" si="67"/>
        <v>422</v>
      </c>
      <c r="H172" s="32" t="s">
        <v>15</v>
      </c>
      <c r="I172" s="32" t="s">
        <v>1010</v>
      </c>
      <c r="J172" s="6"/>
      <c r="K172" s="34"/>
      <c r="L172" s="33">
        <f>'422-HWY'!L13</f>
        <v>0</v>
      </c>
      <c r="M172" s="34"/>
      <c r="N172" s="7">
        <f>'422-HWY'!N13</f>
        <v>37520</v>
      </c>
      <c r="O172" s="33">
        <f>'422-HWY'!O13</f>
        <v>7402.45</v>
      </c>
      <c r="P172" s="34"/>
      <c r="Q172" s="35">
        <f>'422-HWY'!Q13</f>
        <v>37520</v>
      </c>
      <c r="S172" s="35">
        <f>'422-HWY'!S13</f>
        <v>0</v>
      </c>
      <c r="T172" s="37">
        <f t="shared" si="68"/>
        <v>37520</v>
      </c>
      <c r="U172" s="114">
        <f t="shared" si="73"/>
        <v>0</v>
      </c>
      <c r="V172" s="298">
        <f>'422-HWY'!V13</f>
        <v>0</v>
      </c>
      <c r="W172" s="298">
        <f>'422-HWY'!W13</f>
        <v>0</v>
      </c>
      <c r="X172" s="298">
        <f t="shared" si="74"/>
        <v>0</v>
      </c>
      <c r="Y172" s="34"/>
      <c r="Z172" s="39"/>
    </row>
    <row r="173" spans="1:30" ht="20.100000000000001" customHeight="1" x14ac:dyDescent="0.25">
      <c r="A173" s="27">
        <v>1</v>
      </c>
      <c r="B173" s="28">
        <v>422</v>
      </c>
      <c r="C173" s="29">
        <v>5340</v>
      </c>
      <c r="D173" s="467">
        <v>0</v>
      </c>
      <c r="E173" s="30"/>
      <c r="F173" s="6" t="s">
        <v>35</v>
      </c>
      <c r="G173" s="31">
        <f t="shared" si="67"/>
        <v>422</v>
      </c>
      <c r="H173" s="32" t="s">
        <v>15</v>
      </c>
      <c r="I173" s="6" t="s">
        <v>894</v>
      </c>
      <c r="J173" s="6"/>
      <c r="K173" s="34"/>
      <c r="L173" s="33">
        <f>'422-HWY'!L14</f>
        <v>0</v>
      </c>
      <c r="M173" s="34"/>
      <c r="N173" s="7">
        <f>'422-HWY'!N14</f>
        <v>3100</v>
      </c>
      <c r="O173" s="33">
        <f>'422-HWY'!O14</f>
        <v>562.03</v>
      </c>
      <c r="P173" s="34"/>
      <c r="Q173" s="35">
        <f>'422-HWY'!Q14</f>
        <v>3100</v>
      </c>
      <c r="S173" s="35">
        <f>'422-HWY'!S14</f>
        <v>0</v>
      </c>
      <c r="T173" s="37">
        <f t="shared" si="68"/>
        <v>3100</v>
      </c>
      <c r="U173" s="114">
        <f t="shared" si="73"/>
        <v>0</v>
      </c>
      <c r="V173" s="298">
        <f>'422-HWY'!V14</f>
        <v>0</v>
      </c>
      <c r="W173" s="298">
        <f>'422-HWY'!W14</f>
        <v>0</v>
      </c>
      <c r="X173" s="298">
        <f t="shared" si="74"/>
        <v>0</v>
      </c>
      <c r="Y173" s="34"/>
      <c r="Z173" s="39"/>
    </row>
    <row r="174" spans="1:30" ht="20.100000000000001" customHeight="1" x14ac:dyDescent="0.25">
      <c r="A174" s="27">
        <v>1</v>
      </c>
      <c r="B174" s="28">
        <v>422</v>
      </c>
      <c r="C174" s="29">
        <v>5420</v>
      </c>
      <c r="D174" s="467">
        <v>0</v>
      </c>
      <c r="E174" s="30"/>
      <c r="F174" s="6" t="s">
        <v>35</v>
      </c>
      <c r="G174" s="31">
        <f t="shared" si="67"/>
        <v>422</v>
      </c>
      <c r="H174" s="32" t="s">
        <v>15</v>
      </c>
      <c r="I174" s="6" t="s">
        <v>897</v>
      </c>
      <c r="J174" s="6"/>
      <c r="K174" s="34"/>
      <c r="L174" s="33">
        <f>'422-HWY'!L15</f>
        <v>0</v>
      </c>
      <c r="M174" s="34"/>
      <c r="N174" s="7">
        <f>'422-HWY'!N15</f>
        <v>3600</v>
      </c>
      <c r="O174" s="33">
        <f>'422-HWY'!O15</f>
        <v>0</v>
      </c>
      <c r="P174" s="34"/>
      <c r="Q174" s="35">
        <f>'422-HWY'!Q15</f>
        <v>3600</v>
      </c>
      <c r="S174" s="35">
        <f>'422-HWY'!S15</f>
        <v>0</v>
      </c>
      <c r="T174" s="37">
        <f t="shared" si="68"/>
        <v>3600</v>
      </c>
      <c r="U174" s="114">
        <f t="shared" si="73"/>
        <v>0</v>
      </c>
      <c r="V174" s="298">
        <f>'422-HWY'!V15</f>
        <v>0</v>
      </c>
      <c r="W174" s="298">
        <f>'422-HWY'!W15</f>
        <v>0</v>
      </c>
      <c r="X174" s="298">
        <f t="shared" si="74"/>
        <v>0</v>
      </c>
      <c r="Y174" s="34"/>
      <c r="Z174" s="39"/>
    </row>
    <row r="175" spans="1:30" ht="20.100000000000001" customHeight="1" x14ac:dyDescent="0.25">
      <c r="A175" s="27">
        <v>1</v>
      </c>
      <c r="B175" s="28">
        <v>422</v>
      </c>
      <c r="C175" s="29">
        <v>5480</v>
      </c>
      <c r="D175" s="467">
        <v>0</v>
      </c>
      <c r="E175" s="30"/>
      <c r="F175" s="6" t="s">
        <v>35</v>
      </c>
      <c r="G175" s="31">
        <f t="shared" si="67"/>
        <v>422</v>
      </c>
      <c r="H175" s="32" t="s">
        <v>15</v>
      </c>
      <c r="I175" s="333" t="s">
        <v>932</v>
      </c>
      <c r="J175" s="6"/>
      <c r="K175" s="34"/>
      <c r="L175" s="33">
        <f>'422-HWY'!L16</f>
        <v>0</v>
      </c>
      <c r="M175" s="34"/>
      <c r="N175" s="7">
        <f>'422-HWY'!N16</f>
        <v>40000</v>
      </c>
      <c r="O175" s="33">
        <f>'422-HWY'!O16</f>
        <v>6047.65</v>
      </c>
      <c r="P175" s="34"/>
      <c r="Q175" s="35">
        <f>'422-HWY'!Q16</f>
        <v>40000</v>
      </c>
      <c r="S175" s="35">
        <f>'422-HWY'!S16</f>
        <v>-2575</v>
      </c>
      <c r="T175" s="37">
        <f t="shared" si="68"/>
        <v>37425</v>
      </c>
      <c r="U175" s="114">
        <f t="shared" si="73"/>
        <v>-6.4375000000000002E-2</v>
      </c>
      <c r="V175" s="298">
        <f>'422-HWY'!V16</f>
        <v>0</v>
      </c>
      <c r="W175" s="298">
        <f>'422-HWY'!W16</f>
        <v>0</v>
      </c>
      <c r="X175" s="298">
        <f t="shared" si="74"/>
        <v>0</v>
      </c>
      <c r="Y175" s="34"/>
      <c r="Z175" s="39"/>
    </row>
    <row r="176" spans="1:30" ht="20.100000000000001" customHeight="1" x14ac:dyDescent="0.25">
      <c r="A176" s="27">
        <v>1</v>
      </c>
      <c r="B176" s="28">
        <v>422</v>
      </c>
      <c r="C176" s="29">
        <v>5530</v>
      </c>
      <c r="D176" s="467">
        <v>0</v>
      </c>
      <c r="E176" s="30"/>
      <c r="F176" s="6" t="s">
        <v>35</v>
      </c>
      <c r="G176" s="31">
        <f t="shared" si="67"/>
        <v>422</v>
      </c>
      <c r="H176" s="32" t="s">
        <v>15</v>
      </c>
      <c r="I176" s="32" t="s">
        <v>1062</v>
      </c>
      <c r="J176" s="6"/>
      <c r="K176" s="34"/>
      <c r="L176" s="33">
        <f>'422-HWY'!L17</f>
        <v>0</v>
      </c>
      <c r="M176" s="34"/>
      <c r="N176" s="7">
        <f>'422-HWY'!N17</f>
        <v>40000</v>
      </c>
      <c r="O176" s="33">
        <f>'422-HWY'!O17</f>
        <v>15469.37</v>
      </c>
      <c r="P176" s="34"/>
      <c r="Q176" s="35">
        <f>'422-HWY'!Q17</f>
        <v>40000</v>
      </c>
      <c r="S176" s="35">
        <f>'422-HWY'!S17</f>
        <v>0</v>
      </c>
      <c r="T176" s="37">
        <f t="shared" si="68"/>
        <v>40000</v>
      </c>
      <c r="U176" s="114">
        <f t="shared" si="73"/>
        <v>0</v>
      </c>
      <c r="V176" s="298">
        <f>'422-HWY'!V17</f>
        <v>0</v>
      </c>
      <c r="W176" s="298">
        <f>'422-HWY'!W17</f>
        <v>0</v>
      </c>
      <c r="X176" s="298">
        <f t="shared" si="74"/>
        <v>0</v>
      </c>
      <c r="Y176" s="34"/>
      <c r="Z176" s="39"/>
    </row>
    <row r="177" spans="1:30" ht="20.100000000000001" customHeight="1" x14ac:dyDescent="0.25">
      <c r="A177" s="27">
        <v>1</v>
      </c>
      <c r="B177" s="28">
        <v>422</v>
      </c>
      <c r="C177" s="29">
        <v>5540</v>
      </c>
      <c r="D177" s="467">
        <v>0</v>
      </c>
      <c r="E177" s="30"/>
      <c r="F177" s="6" t="s">
        <v>35</v>
      </c>
      <c r="G177" s="31">
        <f t="shared" si="67"/>
        <v>422</v>
      </c>
      <c r="H177" s="32" t="s">
        <v>15</v>
      </c>
      <c r="I177" s="32" t="s">
        <v>955</v>
      </c>
      <c r="J177" s="6"/>
      <c r="K177" s="34"/>
      <c r="L177" s="33">
        <f>'422-HWY'!L18</f>
        <v>0</v>
      </c>
      <c r="M177" s="34"/>
      <c r="N177" s="7">
        <f>'422-HWY'!N18</f>
        <v>2000</v>
      </c>
      <c r="O177" s="33">
        <f>'422-HWY'!O18</f>
        <v>940.14</v>
      </c>
      <c r="P177" s="34"/>
      <c r="Q177" s="35">
        <f>'422-HWY'!Q18</f>
        <v>2000</v>
      </c>
      <c r="S177" s="35">
        <f>'422-HWY'!S18</f>
        <v>0</v>
      </c>
      <c r="T177" s="37">
        <f t="shared" si="68"/>
        <v>2000</v>
      </c>
      <c r="U177" s="114">
        <f t="shared" si="73"/>
        <v>0</v>
      </c>
      <c r="V177" s="298">
        <f>'422-HWY'!V18</f>
        <v>0</v>
      </c>
      <c r="W177" s="298">
        <f>'422-HWY'!W18</f>
        <v>0</v>
      </c>
      <c r="X177" s="298">
        <f t="shared" si="74"/>
        <v>0</v>
      </c>
      <c r="Y177" s="34"/>
      <c r="Z177" s="39"/>
    </row>
    <row r="178" spans="1:30" ht="20.100000000000001" customHeight="1" x14ac:dyDescent="0.25">
      <c r="A178" s="27">
        <v>1</v>
      </c>
      <c r="B178" s="28">
        <v>422</v>
      </c>
      <c r="C178" s="29">
        <v>5580</v>
      </c>
      <c r="D178" s="467">
        <v>0</v>
      </c>
      <c r="E178" s="30"/>
      <c r="F178" s="6" t="s">
        <v>35</v>
      </c>
      <c r="G178" s="31">
        <f t="shared" si="67"/>
        <v>422</v>
      </c>
      <c r="H178" s="32" t="s">
        <v>15</v>
      </c>
      <c r="I178" s="32" t="s">
        <v>891</v>
      </c>
      <c r="J178" s="6"/>
      <c r="K178" s="34"/>
      <c r="L178" s="33">
        <f>'422-HWY'!L19</f>
        <v>0</v>
      </c>
      <c r="M178" s="34"/>
      <c r="N178" s="7">
        <f>'422-HWY'!N19</f>
        <v>4293</v>
      </c>
      <c r="O178" s="33">
        <f>'422-HWY'!O19</f>
        <v>664.49</v>
      </c>
      <c r="P178" s="34"/>
      <c r="Q178" s="35">
        <f>'422-HWY'!Q19</f>
        <v>4293</v>
      </c>
      <c r="S178" s="35">
        <f>'422-HWY'!S19</f>
        <v>0</v>
      </c>
      <c r="T178" s="37">
        <f t="shared" si="68"/>
        <v>4293</v>
      </c>
      <c r="U178" s="114">
        <f t="shared" si="73"/>
        <v>0</v>
      </c>
      <c r="V178" s="298">
        <f>'422-HWY'!V19</f>
        <v>0</v>
      </c>
      <c r="W178" s="298">
        <f>'422-HWY'!W19</f>
        <v>0</v>
      </c>
      <c r="X178" s="298">
        <f t="shared" si="74"/>
        <v>0</v>
      </c>
      <c r="Y178" s="34"/>
      <c r="Z178" s="39"/>
    </row>
    <row r="179" spans="1:30" ht="20.100000000000001" customHeight="1" x14ac:dyDescent="0.25">
      <c r="A179" s="27">
        <v>1</v>
      </c>
      <c r="B179" s="28">
        <v>422</v>
      </c>
      <c r="C179" s="29">
        <v>5830</v>
      </c>
      <c r="D179" s="467">
        <v>0</v>
      </c>
      <c r="E179" s="30"/>
      <c r="F179" s="6" t="s">
        <v>35</v>
      </c>
      <c r="G179" s="31">
        <f t="shared" si="67"/>
        <v>422</v>
      </c>
      <c r="H179" s="32" t="s">
        <v>15</v>
      </c>
      <c r="I179" s="32" t="s">
        <v>1033</v>
      </c>
      <c r="J179" s="6"/>
      <c r="K179" s="34"/>
      <c r="L179" s="33">
        <f>'422-HWY'!L20</f>
        <v>194261.65</v>
      </c>
      <c r="M179" s="34"/>
      <c r="N179" s="7">
        <f>'422-HWY'!N20</f>
        <v>350000</v>
      </c>
      <c r="O179" s="33">
        <f>'422-HWY'!O20</f>
        <v>12063.25</v>
      </c>
      <c r="P179" s="34"/>
      <c r="Q179" s="35">
        <f>'422-HWY'!Q20</f>
        <v>350000</v>
      </c>
      <c r="S179" s="35">
        <f>'422-HWY'!S20</f>
        <v>0</v>
      </c>
      <c r="T179" s="37">
        <f t="shared" si="68"/>
        <v>350000</v>
      </c>
      <c r="U179" s="114">
        <f t="shared" si="73"/>
        <v>0</v>
      </c>
      <c r="V179" s="298">
        <f>'422-HWY'!V20</f>
        <v>0</v>
      </c>
      <c r="W179" s="298">
        <f>'422-HWY'!W20</f>
        <v>0</v>
      </c>
      <c r="X179" s="298">
        <f t="shared" si="74"/>
        <v>0</v>
      </c>
      <c r="Y179" s="34"/>
      <c r="Z179" s="39"/>
    </row>
    <row r="180" spans="1:30" ht="20.100000000000001" customHeight="1" x14ac:dyDescent="0.25">
      <c r="A180" s="27">
        <v>1</v>
      </c>
      <c r="B180" s="28">
        <v>422</v>
      </c>
      <c r="C180" s="29">
        <v>5870</v>
      </c>
      <c r="D180" s="467">
        <v>0</v>
      </c>
      <c r="E180" s="30"/>
      <c r="F180" s="6" t="s">
        <v>35</v>
      </c>
      <c r="G180" s="31">
        <f t="shared" si="67"/>
        <v>422</v>
      </c>
      <c r="H180" s="32" t="s">
        <v>15</v>
      </c>
      <c r="I180" s="32" t="s">
        <v>935</v>
      </c>
      <c r="J180" s="6"/>
      <c r="K180" s="34"/>
      <c r="L180" s="33">
        <f>'422-HWY'!L21</f>
        <v>0</v>
      </c>
      <c r="M180" s="34"/>
      <c r="N180" s="7">
        <f>'422-HWY'!N21</f>
        <v>29481.79</v>
      </c>
      <c r="O180" s="33">
        <f>'422-HWY'!O21</f>
        <v>20025</v>
      </c>
      <c r="P180" s="34"/>
      <c r="Q180" s="35">
        <f>'422-HWY'!Q21</f>
        <v>29481.79</v>
      </c>
      <c r="S180" s="35">
        <f>'422-HWY'!S21</f>
        <v>-2388</v>
      </c>
      <c r="T180" s="37">
        <f t="shared" si="68"/>
        <v>27093.79</v>
      </c>
      <c r="U180" s="114">
        <f t="shared" si="73"/>
        <v>-8.0999152358116652E-2</v>
      </c>
      <c r="V180" s="298">
        <f>'422-HWY'!V21</f>
        <v>0</v>
      </c>
      <c r="W180" s="298">
        <f>'422-HWY'!W21</f>
        <v>0</v>
      </c>
      <c r="X180" s="298">
        <f t="shared" si="74"/>
        <v>0</v>
      </c>
      <c r="Y180" s="34"/>
      <c r="Z180" s="39"/>
    </row>
    <row r="181" spans="1:30" ht="20.100000000000001" customHeight="1" x14ac:dyDescent="0.25">
      <c r="A181" s="27">
        <v>1</v>
      </c>
      <c r="B181" s="28">
        <v>422</v>
      </c>
      <c r="C181" s="29">
        <v>5890</v>
      </c>
      <c r="D181" s="467">
        <v>0</v>
      </c>
      <c r="E181" s="30"/>
      <c r="F181" s="6" t="s">
        <v>35</v>
      </c>
      <c r="G181" s="31">
        <f>B181</f>
        <v>422</v>
      </c>
      <c r="H181" s="32" t="s">
        <v>15</v>
      </c>
      <c r="I181" s="32" t="s">
        <v>957</v>
      </c>
      <c r="J181" s="6"/>
      <c r="K181" s="34"/>
      <c r="L181" s="33">
        <f>'422-HWY'!L22</f>
        <v>0</v>
      </c>
      <c r="M181" s="34"/>
      <c r="N181" s="7">
        <f>'422-HWY'!N22</f>
        <v>50000</v>
      </c>
      <c r="O181" s="33">
        <f>'422-HWY'!O22</f>
        <v>21322.21</v>
      </c>
      <c r="P181" s="34"/>
      <c r="Q181" s="35">
        <f>'422-HWY'!Q22</f>
        <v>50000</v>
      </c>
      <c r="S181" s="35">
        <f>'422-HWY'!S22</f>
        <v>0</v>
      </c>
      <c r="T181" s="37">
        <f t="shared" si="68"/>
        <v>50000</v>
      </c>
      <c r="U181" s="114">
        <f>IF(T181=0,"",(T181-N181)/N181)</f>
        <v>0</v>
      </c>
      <c r="V181" s="298">
        <f>'422-HWY'!V22</f>
        <v>0</v>
      </c>
      <c r="W181" s="298">
        <f>'422-HWY'!W22</f>
        <v>0</v>
      </c>
      <c r="X181" s="298">
        <f>W181</f>
        <v>0</v>
      </c>
      <c r="Y181" s="34"/>
      <c r="Z181" s="39"/>
      <c r="AD181" s="6" t="s">
        <v>34</v>
      </c>
    </row>
    <row r="182" spans="1:30" ht="20.100000000000001" customHeight="1" x14ac:dyDescent="0.25">
      <c r="A182" s="27">
        <v>1</v>
      </c>
      <c r="B182" s="28">
        <v>423</v>
      </c>
      <c r="C182" s="29">
        <v>5120</v>
      </c>
      <c r="D182" s="467">
        <v>0</v>
      </c>
      <c r="E182" s="30"/>
      <c r="F182" s="6" t="s">
        <v>53</v>
      </c>
      <c r="G182" s="31">
        <f t="shared" si="67"/>
        <v>423</v>
      </c>
      <c r="H182" s="32" t="s">
        <v>22</v>
      </c>
      <c r="I182" s="6" t="s">
        <v>958</v>
      </c>
      <c r="J182" s="6"/>
      <c r="K182" s="34"/>
      <c r="L182" s="33">
        <f>'423-S&amp;I'!L8</f>
        <v>248814.41</v>
      </c>
      <c r="M182" s="34"/>
      <c r="N182" s="7">
        <f>'423-S&amp;I'!N8</f>
        <v>39000</v>
      </c>
      <c r="O182" s="33">
        <f>'423-S&amp;I'!O8</f>
        <v>0</v>
      </c>
      <c r="P182" s="34"/>
      <c r="Q182" s="35">
        <f>'423-S&amp;I'!Q8</f>
        <v>39000</v>
      </c>
      <c r="S182" s="35">
        <f>'423-S&amp;I'!S14</f>
        <v>0</v>
      </c>
      <c r="T182" s="37">
        <f t="shared" si="68"/>
        <v>39000</v>
      </c>
      <c r="U182" s="114">
        <f t="shared" si="69"/>
        <v>0</v>
      </c>
      <c r="V182" s="298">
        <f>'423-S&amp;I'!V8</f>
        <v>0</v>
      </c>
      <c r="W182" s="298">
        <f>'423-S&amp;I'!W8</f>
        <v>0</v>
      </c>
      <c r="X182" s="298">
        <f t="shared" si="70"/>
        <v>0</v>
      </c>
      <c r="Y182" s="34"/>
      <c r="AD182" s="6" t="s">
        <v>34</v>
      </c>
    </row>
    <row r="183" spans="1:30" ht="20.100000000000001" customHeight="1" x14ac:dyDescent="0.25">
      <c r="A183" s="27">
        <v>1</v>
      </c>
      <c r="B183" s="28">
        <v>423</v>
      </c>
      <c r="C183" s="29">
        <v>5244</v>
      </c>
      <c r="D183" s="467">
        <v>0</v>
      </c>
      <c r="E183" s="30"/>
      <c r="F183" s="6" t="s">
        <v>53</v>
      </c>
      <c r="G183" s="31">
        <f t="shared" ref="G183:G185" si="75">B183</f>
        <v>423</v>
      </c>
      <c r="H183" s="32" t="s">
        <v>15</v>
      </c>
      <c r="I183" s="6" t="s">
        <v>906</v>
      </c>
      <c r="J183" s="6"/>
      <c r="K183" s="34"/>
      <c r="L183" s="33">
        <f>'423-S&amp;I'!L9</f>
        <v>0</v>
      </c>
      <c r="M183" s="34"/>
      <c r="N183" s="7">
        <f>'423-S&amp;I'!N9</f>
        <v>13000</v>
      </c>
      <c r="O183" s="33">
        <f>'423-S&amp;I'!O9</f>
        <v>1392.95</v>
      </c>
      <c r="P183" s="34"/>
      <c r="Q183" s="35">
        <f>'423-S&amp;I'!Q9</f>
        <v>13000</v>
      </c>
      <c r="S183" s="35">
        <f>'423-S&amp;I'!S15</f>
        <v>0</v>
      </c>
      <c r="T183" s="37">
        <f t="shared" si="68"/>
        <v>13000</v>
      </c>
      <c r="U183" s="114">
        <f t="shared" ref="U183:U185" si="76">IF(T183=0,"",(T183-N183)/N183)</f>
        <v>0</v>
      </c>
      <c r="V183" s="298">
        <f>'423-S&amp;I'!V9</f>
        <v>0</v>
      </c>
      <c r="W183" s="298">
        <f>'423-S&amp;I'!W9</f>
        <v>0</v>
      </c>
      <c r="X183" s="298">
        <f t="shared" ref="X183:X185" si="77">W183</f>
        <v>0</v>
      </c>
      <c r="Y183" s="34"/>
    </row>
    <row r="184" spans="1:30" ht="20.100000000000001" customHeight="1" x14ac:dyDescent="0.25">
      <c r="A184" s="27">
        <v>1</v>
      </c>
      <c r="B184" s="28">
        <v>423</v>
      </c>
      <c r="C184" s="29">
        <v>5318</v>
      </c>
      <c r="D184" s="467">
        <v>0</v>
      </c>
      <c r="E184" s="30"/>
      <c r="F184" s="6" t="s">
        <v>53</v>
      </c>
      <c r="G184" s="31">
        <f t="shared" si="75"/>
        <v>423</v>
      </c>
      <c r="H184" s="32" t="s">
        <v>15</v>
      </c>
      <c r="I184" s="6" t="s">
        <v>959</v>
      </c>
      <c r="J184" s="6"/>
      <c r="K184" s="34"/>
      <c r="L184" s="33">
        <f>'423-S&amp;I'!L10</f>
        <v>0</v>
      </c>
      <c r="M184" s="34"/>
      <c r="N184" s="7">
        <f>'423-S&amp;I'!N10</f>
        <v>25000</v>
      </c>
      <c r="O184" s="33">
        <f>'423-S&amp;I'!O10</f>
        <v>0</v>
      </c>
      <c r="P184" s="34"/>
      <c r="Q184" s="35">
        <f>'423-S&amp;I'!Q10</f>
        <v>25000</v>
      </c>
      <c r="S184" s="35">
        <f>'423-S&amp;I'!S16</f>
        <v>0</v>
      </c>
      <c r="T184" s="37">
        <f t="shared" si="68"/>
        <v>25000</v>
      </c>
      <c r="U184" s="114">
        <f t="shared" si="76"/>
        <v>0</v>
      </c>
      <c r="V184" s="298">
        <f>'423-S&amp;I'!V10</f>
        <v>0</v>
      </c>
      <c r="W184" s="298">
        <f>'423-S&amp;I'!W10</f>
        <v>0</v>
      </c>
      <c r="X184" s="298">
        <f t="shared" si="77"/>
        <v>0</v>
      </c>
      <c r="Y184" s="34"/>
    </row>
    <row r="185" spans="1:30" ht="20.100000000000001" customHeight="1" x14ac:dyDescent="0.25">
      <c r="A185" s="27">
        <v>1</v>
      </c>
      <c r="B185" s="28">
        <v>423</v>
      </c>
      <c r="C185" s="29">
        <v>5535</v>
      </c>
      <c r="D185" s="467">
        <v>0</v>
      </c>
      <c r="E185" s="30"/>
      <c r="F185" s="6" t="s">
        <v>53</v>
      </c>
      <c r="G185" s="31">
        <f t="shared" si="75"/>
        <v>423</v>
      </c>
      <c r="H185" s="32" t="s">
        <v>15</v>
      </c>
      <c r="I185" s="6" t="s">
        <v>960</v>
      </c>
      <c r="J185" s="6"/>
      <c r="K185" s="34"/>
      <c r="L185" s="33">
        <f>'423-S&amp;I'!L11</f>
        <v>0</v>
      </c>
      <c r="M185" s="34"/>
      <c r="N185" s="7">
        <f>'423-S&amp;I'!N11</f>
        <v>133000</v>
      </c>
      <c r="O185" s="33">
        <f>'423-S&amp;I'!O11</f>
        <v>0</v>
      </c>
      <c r="P185" s="34"/>
      <c r="Q185" s="35">
        <f>'423-S&amp;I'!Q11</f>
        <v>133000</v>
      </c>
      <c r="S185" s="35">
        <f>'423-S&amp;I'!S17</f>
        <v>0</v>
      </c>
      <c r="T185" s="37">
        <f t="shared" si="68"/>
        <v>133000</v>
      </c>
      <c r="U185" s="114">
        <f t="shared" si="76"/>
        <v>0</v>
      </c>
      <c r="V185" s="298">
        <f>'423-S&amp;I'!V11</f>
        <v>0</v>
      </c>
      <c r="W185" s="298">
        <f>'423-S&amp;I'!W11</f>
        <v>0</v>
      </c>
      <c r="X185" s="298">
        <f t="shared" si="77"/>
        <v>0</v>
      </c>
      <c r="Y185" s="34"/>
    </row>
    <row r="186" spans="1:30" ht="20.100000000000001" customHeight="1" x14ac:dyDescent="0.25">
      <c r="A186" s="27">
        <v>1</v>
      </c>
      <c r="B186" s="28">
        <v>424</v>
      </c>
      <c r="C186" s="29">
        <v>5210</v>
      </c>
      <c r="D186" s="467">
        <v>0</v>
      </c>
      <c r="E186" s="30"/>
      <c r="F186" s="6" t="s">
        <v>59</v>
      </c>
      <c r="G186" s="31">
        <f t="shared" si="67"/>
        <v>424</v>
      </c>
      <c r="H186" s="32" t="s">
        <v>15</v>
      </c>
      <c r="I186" s="32" t="s">
        <v>922</v>
      </c>
      <c r="J186" s="6"/>
      <c r="K186" s="34"/>
      <c r="L186" s="33">
        <f>'424-STR'!L8</f>
        <v>5127.8100000000004</v>
      </c>
      <c r="M186" s="34"/>
      <c r="N186" s="7">
        <f>'424-STR'!N8</f>
        <v>5127.8100000000004</v>
      </c>
      <c r="O186" s="33">
        <f>'424-STR'!O8</f>
        <v>5225.91</v>
      </c>
      <c r="P186" s="34"/>
      <c r="Q186" s="35">
        <f>'424-STR'!Q8</f>
        <v>5127.8100000000004</v>
      </c>
      <c r="S186" s="35">
        <f>'424-STR'!S8</f>
        <v>-2031.86</v>
      </c>
      <c r="T186" s="37">
        <f t="shared" si="68"/>
        <v>3095.9500000000007</v>
      </c>
      <c r="U186" s="114">
        <f t="shared" si="69"/>
        <v>-0.39624323054091309</v>
      </c>
      <c r="V186" s="298">
        <f>'424-STR'!V8</f>
        <v>0</v>
      </c>
      <c r="W186" s="298">
        <f>'424-STR'!W8</f>
        <v>0</v>
      </c>
      <c r="X186" s="298">
        <f t="shared" si="70"/>
        <v>0</v>
      </c>
      <c r="Y186" s="34"/>
      <c r="AD186" s="6" t="s">
        <v>118</v>
      </c>
    </row>
    <row r="187" spans="1:30" ht="20.100000000000001" customHeight="1" x14ac:dyDescent="0.25">
      <c r="A187" s="27">
        <v>1</v>
      </c>
      <c r="B187" s="28">
        <v>433</v>
      </c>
      <c r="C187" s="29">
        <v>5580</v>
      </c>
      <c r="D187" s="467">
        <v>0</v>
      </c>
      <c r="E187" s="30"/>
      <c r="F187" s="6" t="s">
        <v>61</v>
      </c>
      <c r="G187" s="31">
        <f t="shared" si="67"/>
        <v>433</v>
      </c>
      <c r="H187" s="6" t="s">
        <v>15</v>
      </c>
      <c r="I187" s="32" t="s">
        <v>891</v>
      </c>
      <c r="J187" s="6"/>
      <c r="K187" s="34"/>
      <c r="L187" s="33">
        <f>'433-W.E.'!L8</f>
        <v>1849</v>
      </c>
      <c r="M187" s="34"/>
      <c r="N187" s="7">
        <f>'433-W.E.'!N8</f>
        <v>1849</v>
      </c>
      <c r="O187" s="33">
        <f>'433-W.E.'!O8</f>
        <v>0</v>
      </c>
      <c r="P187" s="34"/>
      <c r="Q187" s="35">
        <f>'433-W.E.'!Q8</f>
        <v>1849</v>
      </c>
      <c r="S187" s="35">
        <f>'433-W.E.'!S8</f>
        <v>0</v>
      </c>
      <c r="T187" s="37">
        <f t="shared" si="68"/>
        <v>1849</v>
      </c>
      <c r="U187" s="114">
        <f t="shared" si="69"/>
        <v>0</v>
      </c>
      <c r="V187" s="298">
        <f>'433-W.E.'!V8</f>
        <v>0</v>
      </c>
      <c r="W187" s="298">
        <f>'433-W.E.'!W8</f>
        <v>0</v>
      </c>
      <c r="X187" s="298">
        <f t="shared" si="70"/>
        <v>0</v>
      </c>
      <c r="Y187" s="34"/>
      <c r="AD187" s="6" t="s">
        <v>61</v>
      </c>
    </row>
    <row r="188" spans="1:30" s="20" customFormat="1" ht="30" x14ac:dyDescent="0.25">
      <c r="A188" s="27">
        <v>1</v>
      </c>
      <c r="B188" s="28">
        <v>420</v>
      </c>
      <c r="C188" s="29">
        <v>5300</v>
      </c>
      <c r="D188" s="467">
        <v>0</v>
      </c>
      <c r="E188" s="30"/>
      <c r="F188" s="6" t="s">
        <v>532</v>
      </c>
      <c r="G188" s="31">
        <f t="shared" si="67"/>
        <v>420</v>
      </c>
      <c r="H188" s="32" t="s">
        <v>15</v>
      </c>
      <c r="I188" s="61" t="s">
        <v>1171</v>
      </c>
      <c r="K188" s="34"/>
      <c r="L188" s="33">
        <f>'420- ENV'!L8</f>
        <v>24473.94</v>
      </c>
      <c r="M188" s="34"/>
      <c r="N188" s="494">
        <f>'420- ENV'!N8</f>
        <v>9400</v>
      </c>
      <c r="O188" s="33">
        <f>'420- ENV'!O8</f>
        <v>0</v>
      </c>
      <c r="P188" s="34"/>
      <c r="Q188" s="35">
        <f>'420- ENV'!Q8</f>
        <v>9400</v>
      </c>
      <c r="R188" s="7"/>
      <c r="S188" s="35">
        <f>'420- ENV'!S8</f>
        <v>0</v>
      </c>
      <c r="T188" s="37">
        <f t="shared" si="68"/>
        <v>9400</v>
      </c>
      <c r="U188" s="114">
        <f>'420- ENV'!U8</f>
        <v>0</v>
      </c>
      <c r="V188" s="298">
        <f>'420- ENV'!V8</f>
        <v>0</v>
      </c>
      <c r="W188" s="298">
        <f>'420- ENV'!W8</f>
        <v>0</v>
      </c>
      <c r="X188" s="298">
        <f>'420- ENV'!X8</f>
        <v>0</v>
      </c>
      <c r="Y188" s="109"/>
    </row>
    <row r="189" spans="1:30" s="20" customFormat="1" ht="20.100000000000001" customHeight="1" x14ac:dyDescent="0.25">
      <c r="A189" s="27">
        <v>1</v>
      </c>
      <c r="B189" s="28">
        <v>420</v>
      </c>
      <c r="C189" s="29">
        <v>5310</v>
      </c>
      <c r="D189" s="467">
        <v>0</v>
      </c>
      <c r="E189" s="30"/>
      <c r="F189" s="6" t="s">
        <v>532</v>
      </c>
      <c r="G189" s="31">
        <f t="shared" si="67"/>
        <v>420</v>
      </c>
      <c r="H189" s="32" t="s">
        <v>15</v>
      </c>
      <c r="I189" s="61" t="s">
        <v>954</v>
      </c>
      <c r="K189" s="34"/>
      <c r="L189" s="33">
        <f>'420- ENV'!L9</f>
        <v>0</v>
      </c>
      <c r="M189" s="34"/>
      <c r="N189" s="494">
        <f>'420- ENV'!N9</f>
        <v>10580</v>
      </c>
      <c r="O189" s="33">
        <f>'420- ENV'!O9</f>
        <v>0</v>
      </c>
      <c r="P189" s="34"/>
      <c r="Q189" s="35">
        <f>'420- ENV'!Q9</f>
        <v>10580</v>
      </c>
      <c r="R189" s="7"/>
      <c r="S189" s="35">
        <f>'420- ENV'!S9</f>
        <v>0</v>
      </c>
      <c r="T189" s="37">
        <f t="shared" si="68"/>
        <v>10580</v>
      </c>
      <c r="U189" s="114">
        <f>'420- ENV'!U9</f>
        <v>0</v>
      </c>
      <c r="V189" s="298">
        <f>'420- ENV'!V9</f>
        <v>0</v>
      </c>
      <c r="W189" s="298">
        <f>'420- ENV'!W9</f>
        <v>0</v>
      </c>
      <c r="X189" s="298">
        <f>'420- ENV'!X9</f>
        <v>0</v>
      </c>
      <c r="Y189" s="109"/>
    </row>
    <row r="190" spans="1:30" ht="20.100000000000001" customHeight="1" x14ac:dyDescent="0.25">
      <c r="A190" s="27">
        <v>1</v>
      </c>
      <c r="B190" s="28">
        <v>491</v>
      </c>
      <c r="C190" s="29">
        <v>5110</v>
      </c>
      <c r="D190" s="467">
        <v>0</v>
      </c>
      <c r="E190" s="30"/>
      <c r="F190" s="6" t="s">
        <v>65</v>
      </c>
      <c r="G190" s="31">
        <f t="shared" si="67"/>
        <v>491</v>
      </c>
      <c r="H190" s="6" t="s">
        <v>15</v>
      </c>
      <c r="I190" s="32" t="s">
        <v>892</v>
      </c>
      <c r="J190" s="6"/>
      <c r="K190" s="34"/>
      <c r="L190" s="33">
        <f>'491-CEM'!L8</f>
        <v>8695</v>
      </c>
      <c r="M190" s="34"/>
      <c r="N190" s="7">
        <f>'491-CEM'!N8</f>
        <v>9833.6200000000008</v>
      </c>
      <c r="O190" s="33">
        <f>'491-CEM'!O8</f>
        <v>189.11</v>
      </c>
      <c r="P190" s="34"/>
      <c r="Q190" s="35">
        <f>'491-CEM'!Q8</f>
        <v>9833.6200000000008</v>
      </c>
      <c r="S190" s="35">
        <f>'491-CEM'!S8</f>
        <v>0</v>
      </c>
      <c r="T190" s="37">
        <f t="shared" si="68"/>
        <v>9833.6200000000008</v>
      </c>
      <c r="U190" s="114">
        <f t="shared" si="69"/>
        <v>0</v>
      </c>
      <c r="V190" s="298">
        <f>'491-CEM'!V8</f>
        <v>0</v>
      </c>
      <c r="W190" s="298">
        <f>'491-CEM'!W8</f>
        <v>0</v>
      </c>
      <c r="X190" s="298">
        <f t="shared" si="70"/>
        <v>0</v>
      </c>
      <c r="Y190" s="34"/>
      <c r="Z190" s="39"/>
      <c r="AD190" s="6" t="s">
        <v>64</v>
      </c>
    </row>
    <row r="191" spans="1:30" ht="20.100000000000001" customHeight="1" x14ac:dyDescent="0.25">
      <c r="A191" s="27">
        <v>1</v>
      </c>
      <c r="B191" s="28">
        <v>491</v>
      </c>
      <c r="C191" s="29">
        <v>5210</v>
      </c>
      <c r="D191" s="467">
        <v>0</v>
      </c>
      <c r="E191" s="30"/>
      <c r="F191" s="6" t="s">
        <v>65</v>
      </c>
      <c r="G191" s="31">
        <f>B191</f>
        <v>491</v>
      </c>
      <c r="H191" s="32" t="s">
        <v>15</v>
      </c>
      <c r="I191" s="6" t="s">
        <v>922</v>
      </c>
      <c r="J191" s="6"/>
      <c r="K191" s="34"/>
      <c r="L191" s="33">
        <f>'491-CEM'!L9</f>
        <v>21396.74</v>
      </c>
      <c r="M191" s="34"/>
      <c r="N191" s="7">
        <f>'491-CEM'!N9</f>
        <v>360</v>
      </c>
      <c r="O191" s="33">
        <f>'491-CEM'!O9</f>
        <v>86.13</v>
      </c>
      <c r="P191" s="34"/>
      <c r="Q191" s="35">
        <f>'491-CEM'!Q9</f>
        <v>360</v>
      </c>
      <c r="S191" s="35">
        <f>'491-CEM'!S9</f>
        <v>0</v>
      </c>
      <c r="T191" s="37">
        <f t="shared" si="68"/>
        <v>360</v>
      </c>
      <c r="U191" s="114">
        <f>IF(T191=0,"",(T191-N191)/N191)</f>
        <v>0</v>
      </c>
      <c r="V191" s="298">
        <f>'491-CEM'!V9</f>
        <v>0</v>
      </c>
      <c r="W191" s="298">
        <f>'491-CEM'!W9</f>
        <v>0</v>
      </c>
      <c r="X191" s="298">
        <f>W191</f>
        <v>0</v>
      </c>
      <c r="Y191" s="34"/>
      <c r="AD191" s="6" t="s">
        <v>64</v>
      </c>
    </row>
    <row r="192" spans="1:30" ht="20.100000000000001" customHeight="1" x14ac:dyDescent="0.25">
      <c r="A192" s="27">
        <v>1</v>
      </c>
      <c r="B192" s="28">
        <v>491</v>
      </c>
      <c r="C192" s="29">
        <v>5240</v>
      </c>
      <c r="D192" s="467">
        <v>0</v>
      </c>
      <c r="E192" s="30"/>
      <c r="F192" s="6" t="s">
        <v>65</v>
      </c>
      <c r="G192" s="31">
        <f t="shared" ref="G192" si="78">B192</f>
        <v>491</v>
      </c>
      <c r="H192" s="6" t="s">
        <v>15</v>
      </c>
      <c r="I192" s="6" t="s">
        <v>924</v>
      </c>
      <c r="J192" s="6"/>
      <c r="K192" s="34"/>
      <c r="L192" s="33">
        <f>'491-CEM'!L10</f>
        <v>0</v>
      </c>
      <c r="M192" s="34"/>
      <c r="N192" s="7">
        <f>'491-CEM'!N10</f>
        <v>20340</v>
      </c>
      <c r="O192" s="33">
        <f>'491-CEM'!O10</f>
        <v>14278</v>
      </c>
      <c r="P192" s="34"/>
      <c r="Q192" s="35">
        <f>'491-CEM'!Q10</f>
        <v>20340</v>
      </c>
      <c r="S192" s="35">
        <f>'491-CEM'!S10</f>
        <v>0</v>
      </c>
      <c r="T192" s="37">
        <f t="shared" si="68"/>
        <v>20340</v>
      </c>
      <c r="U192" s="114">
        <f t="shared" ref="U192:U193" si="79">IF(T192=0,"",(T192-N192)/N192)</f>
        <v>0</v>
      </c>
      <c r="V192" s="298">
        <f>'491-CEM'!V10</f>
        <v>0</v>
      </c>
      <c r="W192" s="298">
        <f>'491-CEM'!W10</f>
        <v>0</v>
      </c>
      <c r="X192" s="298">
        <f t="shared" ref="X192:X193" si="80">W192</f>
        <v>0</v>
      </c>
      <c r="Y192" s="34"/>
      <c r="Z192" s="39"/>
    </row>
    <row r="193" spans="1:30" ht="20.100000000000001" customHeight="1" x14ac:dyDescent="0.25">
      <c r="A193" s="27">
        <v>1</v>
      </c>
      <c r="B193" s="28">
        <v>491</v>
      </c>
      <c r="C193" s="29">
        <v>5580</v>
      </c>
      <c r="D193" s="467">
        <v>0</v>
      </c>
      <c r="E193" s="30"/>
      <c r="F193" s="6" t="s">
        <v>65</v>
      </c>
      <c r="G193" s="31">
        <f>B193</f>
        <v>491</v>
      </c>
      <c r="H193" s="32" t="s">
        <v>15</v>
      </c>
      <c r="I193" s="32" t="s">
        <v>891</v>
      </c>
      <c r="J193" s="6"/>
      <c r="K193" s="34"/>
      <c r="L193" s="33">
        <f>'491-CEM'!L11</f>
        <v>0</v>
      </c>
      <c r="M193" s="34"/>
      <c r="N193" s="7">
        <f>'491-CEM'!N11</f>
        <v>240</v>
      </c>
      <c r="O193" s="33">
        <f>'491-CEM'!O11</f>
        <v>135</v>
      </c>
      <c r="P193" s="34"/>
      <c r="Q193" s="35">
        <f>'491-CEM'!Q11</f>
        <v>240</v>
      </c>
      <c r="S193" s="35">
        <f>'491-CEM'!S11</f>
        <v>0</v>
      </c>
      <c r="T193" s="37">
        <f t="shared" si="68"/>
        <v>240</v>
      </c>
      <c r="U193" s="114">
        <f t="shared" si="79"/>
        <v>0</v>
      </c>
      <c r="V193" s="298">
        <f>'491-CEM'!V11</f>
        <v>0</v>
      </c>
      <c r="W193" s="298">
        <f>'491-CEM'!W11</f>
        <v>0</v>
      </c>
      <c r="X193" s="298">
        <f t="shared" si="80"/>
        <v>0</v>
      </c>
      <c r="Y193" s="34"/>
      <c r="Z193" s="39"/>
    </row>
    <row r="194" spans="1:30" ht="20.100000000000001" customHeight="1" thickBot="1" x14ac:dyDescent="0.3">
      <c r="E194" s="30"/>
      <c r="I194" s="66" t="str">
        <f>A166</f>
        <v xml:space="preserve">PUBLIC WORKS &amp; FACILITIES:  </v>
      </c>
      <c r="J194" s="6"/>
      <c r="K194" s="34"/>
      <c r="L194" s="65">
        <f>SUM(L167:L193)</f>
        <v>1076925.4200000002</v>
      </c>
      <c r="M194" s="34"/>
      <c r="N194" s="65">
        <f>SUM(N167:N193)</f>
        <v>1265444.2600000002</v>
      </c>
      <c r="O194" s="65">
        <f>SUM(O167:O193)</f>
        <v>238802.96</v>
      </c>
      <c r="P194" s="34"/>
      <c r="Q194" s="42">
        <f>SUM(Q167:Q193)</f>
        <v>1265444.2600000002</v>
      </c>
      <c r="R194" s="112"/>
      <c r="S194" s="42">
        <f>SUM(S167:S193)</f>
        <v>-5594.8600000000015</v>
      </c>
      <c r="T194" s="42">
        <f>SUM(T167:T193)</f>
        <v>1259849.4000000001</v>
      </c>
      <c r="U194" s="113">
        <f t="shared" si="69"/>
        <v>-4.4212615101672679E-3</v>
      </c>
      <c r="V194" s="146">
        <f>SUM(V167:V193)</f>
        <v>0</v>
      </c>
      <c r="W194" s="146">
        <f>SUM(W167:W193)</f>
        <v>0</v>
      </c>
      <c r="X194" s="146">
        <f>SUM(X167:X193)</f>
        <v>0</v>
      </c>
      <c r="Y194" s="34"/>
    </row>
    <row r="195" spans="1:30" ht="20.100000000000001" customHeight="1" x14ac:dyDescent="0.25">
      <c r="J195" s="6"/>
      <c r="K195" s="34"/>
      <c r="M195" s="34"/>
      <c r="P195" s="34"/>
      <c r="V195" s="295"/>
      <c r="W195" s="293"/>
      <c r="X195" s="293"/>
      <c r="Y195" s="34"/>
    </row>
    <row r="196" spans="1:30" ht="20.100000000000001" customHeight="1" x14ac:dyDescent="0.25">
      <c r="J196" s="6"/>
      <c r="K196" s="34"/>
      <c r="M196" s="34"/>
      <c r="P196" s="34"/>
      <c r="Y196" s="34"/>
    </row>
    <row r="197" spans="1:30" s="20" customFormat="1" ht="20.100000000000001" customHeight="1" x14ac:dyDescent="0.25">
      <c r="A197" s="60" t="s">
        <v>192</v>
      </c>
      <c r="B197" s="25"/>
      <c r="C197" s="26"/>
      <c r="D197" s="470"/>
      <c r="E197" s="14"/>
      <c r="K197" s="109"/>
      <c r="L197" s="110"/>
      <c r="M197" s="109"/>
      <c r="N197" s="18"/>
      <c r="O197" s="18"/>
      <c r="P197" s="109"/>
      <c r="Q197" s="460"/>
      <c r="R197" s="18"/>
      <c r="S197" s="460"/>
      <c r="T197" s="460"/>
      <c r="U197" s="18"/>
      <c r="V197" s="296"/>
      <c r="W197" s="294"/>
      <c r="X197" s="294"/>
      <c r="Y197" s="109"/>
    </row>
    <row r="198" spans="1:30" ht="20.100000000000001" customHeight="1" x14ac:dyDescent="0.25">
      <c r="A198" s="27">
        <v>1</v>
      </c>
      <c r="B198" s="28">
        <v>541</v>
      </c>
      <c r="C198" s="29">
        <v>5110</v>
      </c>
      <c r="D198" s="467">
        <v>0</v>
      </c>
      <c r="E198" s="30"/>
      <c r="F198" s="6" t="s">
        <v>70</v>
      </c>
      <c r="G198" s="31">
        <f>B198</f>
        <v>541</v>
      </c>
      <c r="H198" s="32" t="s">
        <v>22</v>
      </c>
      <c r="I198" s="32" t="s">
        <v>892</v>
      </c>
      <c r="J198" s="6"/>
      <c r="K198" s="34"/>
      <c r="L198" s="33">
        <f>'541-COA'!L8</f>
        <v>21087.23</v>
      </c>
      <c r="M198" s="34"/>
      <c r="N198" s="7">
        <f>'541-COA'!N8</f>
        <v>30865.599999999999</v>
      </c>
      <c r="O198" s="33">
        <f>'541-COA'!O8</f>
        <v>9611.5</v>
      </c>
      <c r="P198" s="34"/>
      <c r="Q198" s="35">
        <f>'541-COA'!Q8</f>
        <v>30865.599999999999</v>
      </c>
      <c r="R198" s="18"/>
      <c r="S198" s="35">
        <f>'541-COA'!S8</f>
        <v>2632.83</v>
      </c>
      <c r="T198" s="37">
        <f t="shared" ref="T198:T213" si="81">Q198+S198</f>
        <v>33498.43</v>
      </c>
      <c r="U198" s="114">
        <f>IF(T198=0,"",(T198-N198)/N198)</f>
        <v>8.5299815976362089E-2</v>
      </c>
      <c r="V198" s="298">
        <f>'541-COA'!V8</f>
        <v>0</v>
      </c>
      <c r="W198" s="298">
        <f>'541-COA'!W8</f>
        <v>0</v>
      </c>
      <c r="X198" s="298">
        <f>W198</f>
        <v>0</v>
      </c>
      <c r="Y198" s="34"/>
      <c r="Z198" s="39"/>
      <c r="AD198" s="6" t="s">
        <v>70</v>
      </c>
    </row>
    <row r="199" spans="1:30" ht="20.100000000000001" customHeight="1" x14ac:dyDescent="0.25">
      <c r="A199" s="27">
        <v>1</v>
      </c>
      <c r="B199" s="28">
        <v>541</v>
      </c>
      <c r="C199" s="29">
        <v>5210</v>
      </c>
      <c r="D199" s="467">
        <v>0</v>
      </c>
      <c r="E199" s="30"/>
      <c r="F199" s="6" t="s">
        <v>70</v>
      </c>
      <c r="G199" s="31">
        <f>B199</f>
        <v>541</v>
      </c>
      <c r="H199" s="6" t="s">
        <v>15</v>
      </c>
      <c r="I199" s="466" t="s">
        <v>922</v>
      </c>
      <c r="J199" s="6"/>
      <c r="K199" s="34"/>
      <c r="L199" s="33">
        <f>'541-COA'!L9</f>
        <v>56155.88</v>
      </c>
      <c r="M199" s="34"/>
      <c r="N199" s="7">
        <f>'541-COA'!N9</f>
        <v>3000</v>
      </c>
      <c r="O199" s="33">
        <f>'541-COA'!O9</f>
        <v>710.36</v>
      </c>
      <c r="P199" s="34"/>
      <c r="Q199" s="35">
        <f>'541-COA'!Q9</f>
        <v>3000</v>
      </c>
      <c r="R199" s="18"/>
      <c r="S199" s="35">
        <f>'541-COA'!S9</f>
        <v>0</v>
      </c>
      <c r="T199" s="37">
        <f t="shared" si="81"/>
        <v>3000</v>
      </c>
      <c r="U199" s="114">
        <f>IF(T199=0,"",(T199-N199)/N199)</f>
        <v>0</v>
      </c>
      <c r="V199" s="298">
        <f>'541-COA'!V9</f>
        <v>0</v>
      </c>
      <c r="W199" s="298">
        <f>'541-COA'!W9</f>
        <v>0</v>
      </c>
      <c r="X199" s="298">
        <f t="shared" ref="X199:X213" si="82">W199</f>
        <v>0</v>
      </c>
      <c r="Y199" s="34"/>
      <c r="AD199" s="6" t="s">
        <v>70</v>
      </c>
    </row>
    <row r="200" spans="1:30" ht="20.100000000000001" customHeight="1" x14ac:dyDescent="0.25">
      <c r="A200" s="27">
        <v>1</v>
      </c>
      <c r="B200" s="28">
        <v>541</v>
      </c>
      <c r="C200" s="29">
        <v>5215</v>
      </c>
      <c r="D200" s="467">
        <v>0</v>
      </c>
      <c r="E200" s="30"/>
      <c r="F200" s="6" t="s">
        <v>70</v>
      </c>
      <c r="G200" s="31">
        <f t="shared" ref="G200:G211" si="83">B200</f>
        <v>541</v>
      </c>
      <c r="H200" s="6" t="s">
        <v>15</v>
      </c>
      <c r="I200" s="6" t="s">
        <v>923</v>
      </c>
      <c r="J200" s="6"/>
      <c r="K200" s="34"/>
      <c r="L200" s="33">
        <f>'541-COA'!L10</f>
        <v>0</v>
      </c>
      <c r="M200" s="34"/>
      <c r="N200" s="7">
        <f>'541-COA'!N10</f>
        <v>6000</v>
      </c>
      <c r="O200" s="33">
        <f>'541-COA'!O10</f>
        <v>0</v>
      </c>
      <c r="P200" s="34"/>
      <c r="Q200" s="35">
        <f>'541-COA'!Q10</f>
        <v>6000</v>
      </c>
      <c r="R200" s="18"/>
      <c r="S200" s="35">
        <f>'541-COA'!S10</f>
        <v>-2000</v>
      </c>
      <c r="T200" s="37">
        <f t="shared" si="81"/>
        <v>4000</v>
      </c>
      <c r="U200" s="114">
        <f t="shared" ref="U200:U211" si="84">IF(T200=0,"",(T200-N200)/N200)</f>
        <v>-0.33333333333333331</v>
      </c>
      <c r="V200" s="298">
        <f>'541-COA'!V10</f>
        <v>0</v>
      </c>
      <c r="W200" s="298">
        <f>'541-COA'!W10</f>
        <v>0</v>
      </c>
      <c r="X200" s="298">
        <f t="shared" ref="X200:X211" si="85">W200</f>
        <v>0</v>
      </c>
      <c r="Y200" s="34"/>
    </row>
    <row r="201" spans="1:30" ht="20.100000000000001" customHeight="1" x14ac:dyDescent="0.25">
      <c r="A201" s="27">
        <v>1</v>
      </c>
      <c r="B201" s="28">
        <v>541</v>
      </c>
      <c r="C201" s="29">
        <v>5240</v>
      </c>
      <c r="D201" s="467">
        <v>0</v>
      </c>
      <c r="E201" s="30"/>
      <c r="F201" s="6" t="s">
        <v>70</v>
      </c>
      <c r="G201" s="31">
        <f t="shared" si="83"/>
        <v>541</v>
      </c>
      <c r="H201" s="6" t="s">
        <v>15</v>
      </c>
      <c r="I201" s="6" t="s">
        <v>924</v>
      </c>
      <c r="J201" s="6"/>
      <c r="K201" s="34"/>
      <c r="L201" s="33">
        <f>'541-COA'!L11</f>
        <v>0</v>
      </c>
      <c r="M201" s="34"/>
      <c r="N201" s="7">
        <f>'541-COA'!N11</f>
        <v>14500</v>
      </c>
      <c r="O201" s="33">
        <f>'541-COA'!O11</f>
        <v>0</v>
      </c>
      <c r="P201" s="34"/>
      <c r="Q201" s="35">
        <f>'541-COA'!Q11</f>
        <v>14500</v>
      </c>
      <c r="R201" s="18"/>
      <c r="S201" s="35">
        <f>'541-COA'!S11</f>
        <v>0</v>
      </c>
      <c r="T201" s="37">
        <f t="shared" si="81"/>
        <v>14500</v>
      </c>
      <c r="U201" s="114">
        <f t="shared" si="84"/>
        <v>0</v>
      </c>
      <c r="V201" s="298">
        <f>'541-COA'!V11</f>
        <v>0</v>
      </c>
      <c r="W201" s="298">
        <f>'541-COA'!W11</f>
        <v>0</v>
      </c>
      <c r="X201" s="298">
        <f t="shared" si="85"/>
        <v>0</v>
      </c>
      <c r="Y201" s="34"/>
    </row>
    <row r="202" spans="1:30" ht="20.100000000000001" customHeight="1" x14ac:dyDescent="0.25">
      <c r="A202" s="27">
        <v>1</v>
      </c>
      <c r="B202" s="28">
        <v>541</v>
      </c>
      <c r="C202" s="29">
        <v>5270</v>
      </c>
      <c r="D202" s="467">
        <v>0</v>
      </c>
      <c r="E202" s="30"/>
      <c r="F202" s="6" t="s">
        <v>70</v>
      </c>
      <c r="G202" s="31">
        <f t="shared" si="83"/>
        <v>541</v>
      </c>
      <c r="H202" s="6" t="s">
        <v>15</v>
      </c>
      <c r="I202" s="61" t="s">
        <v>926</v>
      </c>
      <c r="J202" s="6"/>
      <c r="K202" s="34"/>
      <c r="L202" s="33">
        <f>'541-COA'!L12</f>
        <v>0</v>
      </c>
      <c r="M202" s="34"/>
      <c r="N202" s="7">
        <f>'541-COA'!N12</f>
        <v>31800</v>
      </c>
      <c r="O202" s="33">
        <f>'541-COA'!O12</f>
        <v>10600</v>
      </c>
      <c r="P202" s="34"/>
      <c r="Q202" s="35">
        <f>'541-COA'!Q12</f>
        <v>31800</v>
      </c>
      <c r="R202" s="18"/>
      <c r="S202" s="35">
        <f>'541-COA'!S12</f>
        <v>0</v>
      </c>
      <c r="T202" s="37">
        <f t="shared" si="81"/>
        <v>31800</v>
      </c>
      <c r="U202" s="114">
        <f t="shared" si="84"/>
        <v>0</v>
      </c>
      <c r="V202" s="298">
        <f>'541-COA'!V12</f>
        <v>0</v>
      </c>
      <c r="W202" s="298">
        <f>'541-COA'!W12</f>
        <v>0</v>
      </c>
      <c r="X202" s="298">
        <f t="shared" si="85"/>
        <v>0</v>
      </c>
      <c r="Y202" s="34"/>
    </row>
    <row r="203" spans="1:30" ht="20.100000000000001" customHeight="1" x14ac:dyDescent="0.25">
      <c r="A203" s="27">
        <v>1</v>
      </c>
      <c r="B203" s="28">
        <v>541</v>
      </c>
      <c r="C203" s="29">
        <v>5307</v>
      </c>
      <c r="D203" s="467">
        <v>0</v>
      </c>
      <c r="E203" s="30"/>
      <c r="F203" s="6" t="s">
        <v>70</v>
      </c>
      <c r="G203" s="31">
        <f t="shared" si="83"/>
        <v>541</v>
      </c>
      <c r="H203" s="6" t="s">
        <v>15</v>
      </c>
      <c r="I203" s="61" t="s">
        <v>952</v>
      </c>
      <c r="J203" s="6"/>
      <c r="K203" s="34"/>
      <c r="L203" s="33">
        <f>'541-COA'!L13</f>
        <v>0</v>
      </c>
      <c r="M203" s="34"/>
      <c r="N203" s="7">
        <f>'541-COA'!N13</f>
        <v>2400</v>
      </c>
      <c r="O203" s="33">
        <f>'541-COA'!O13</f>
        <v>0</v>
      </c>
      <c r="P203" s="34"/>
      <c r="Q203" s="35">
        <f>'541-COA'!Q13</f>
        <v>2400</v>
      </c>
      <c r="R203" s="18"/>
      <c r="S203" s="35">
        <f>'541-COA'!S13</f>
        <v>100</v>
      </c>
      <c r="T203" s="37">
        <f t="shared" si="81"/>
        <v>2500</v>
      </c>
      <c r="U203" s="114">
        <f t="shared" si="84"/>
        <v>4.1666666666666664E-2</v>
      </c>
      <c r="V203" s="298">
        <f>'541-COA'!V13</f>
        <v>0</v>
      </c>
      <c r="W203" s="298">
        <f>'541-COA'!W13</f>
        <v>0</v>
      </c>
      <c r="X203" s="298">
        <f t="shared" si="85"/>
        <v>0</v>
      </c>
      <c r="Y203" s="34"/>
    </row>
    <row r="204" spans="1:30" ht="20.100000000000001" customHeight="1" x14ac:dyDescent="0.25">
      <c r="A204" s="27">
        <v>1</v>
      </c>
      <c r="B204" s="28">
        <v>541</v>
      </c>
      <c r="C204" s="29">
        <v>5308</v>
      </c>
      <c r="D204" s="467">
        <v>0</v>
      </c>
      <c r="E204" s="30"/>
      <c r="F204" s="6" t="s">
        <v>70</v>
      </c>
      <c r="G204" s="31">
        <f t="shared" si="83"/>
        <v>541</v>
      </c>
      <c r="H204" s="6" t="s">
        <v>15</v>
      </c>
      <c r="I204" s="61" t="s">
        <v>890</v>
      </c>
      <c r="J204" s="6"/>
      <c r="K204" s="34"/>
      <c r="L204" s="33">
        <f>'541-COA'!L14</f>
        <v>0</v>
      </c>
      <c r="M204" s="34"/>
      <c r="N204" s="7">
        <f>'541-COA'!N14</f>
        <v>1200</v>
      </c>
      <c r="O204" s="33">
        <f>'541-COA'!O14</f>
        <v>0</v>
      </c>
      <c r="P204" s="34"/>
      <c r="Q204" s="35">
        <f>'541-COA'!Q14</f>
        <v>1200</v>
      </c>
      <c r="R204" s="18"/>
      <c r="S204" s="35">
        <f>'541-COA'!S14</f>
        <v>-200</v>
      </c>
      <c r="T204" s="37">
        <f t="shared" si="81"/>
        <v>1000</v>
      </c>
      <c r="U204" s="114">
        <f t="shared" si="84"/>
        <v>-0.16666666666666666</v>
      </c>
      <c r="V204" s="298">
        <f>'541-COA'!V14</f>
        <v>0</v>
      </c>
      <c r="W204" s="298">
        <f>'541-COA'!W14</f>
        <v>0</v>
      </c>
      <c r="X204" s="298">
        <f t="shared" si="85"/>
        <v>0</v>
      </c>
      <c r="Y204" s="34"/>
    </row>
    <row r="205" spans="1:30" ht="20.100000000000001" customHeight="1" x14ac:dyDescent="0.25">
      <c r="A205" s="27">
        <v>1</v>
      </c>
      <c r="B205" s="28">
        <v>541</v>
      </c>
      <c r="C205" s="29">
        <v>5340</v>
      </c>
      <c r="D205" s="467">
        <v>0</v>
      </c>
      <c r="E205" s="30"/>
      <c r="F205" s="6" t="s">
        <v>70</v>
      </c>
      <c r="G205" s="31">
        <f t="shared" si="83"/>
        <v>541</v>
      </c>
      <c r="H205" s="6" t="s">
        <v>15</v>
      </c>
      <c r="I205" s="6" t="s">
        <v>894</v>
      </c>
      <c r="J205" s="6"/>
      <c r="K205" s="34"/>
      <c r="L205" s="33">
        <f>'541-COA'!L15</f>
        <v>0</v>
      </c>
      <c r="M205" s="34"/>
      <c r="N205" s="7">
        <f>'541-COA'!N15</f>
        <v>2100</v>
      </c>
      <c r="O205" s="33">
        <f>'541-COA'!O15</f>
        <v>509.5</v>
      </c>
      <c r="P205" s="34"/>
      <c r="Q205" s="35">
        <f>'541-COA'!Q15</f>
        <v>2100</v>
      </c>
      <c r="R205" s="18"/>
      <c r="S205" s="35">
        <f>'541-COA'!S15</f>
        <v>-1056</v>
      </c>
      <c r="T205" s="37">
        <f t="shared" si="81"/>
        <v>1044</v>
      </c>
      <c r="U205" s="114">
        <f t="shared" si="84"/>
        <v>-0.50285714285714289</v>
      </c>
      <c r="V205" s="298">
        <f>'541-COA'!V15</f>
        <v>0</v>
      </c>
      <c r="W205" s="298">
        <f>'541-COA'!W15</f>
        <v>0</v>
      </c>
      <c r="X205" s="298">
        <f t="shared" si="85"/>
        <v>0</v>
      </c>
      <c r="Y205" s="34"/>
    </row>
    <row r="206" spans="1:30" ht="20.100000000000001" customHeight="1" x14ac:dyDescent="0.25">
      <c r="A206" s="27">
        <v>1</v>
      </c>
      <c r="B206" s="28">
        <v>541</v>
      </c>
      <c r="C206" s="29">
        <v>5350</v>
      </c>
      <c r="D206" s="467">
        <v>0</v>
      </c>
      <c r="E206" s="30"/>
      <c r="F206" s="6" t="s">
        <v>70</v>
      </c>
      <c r="G206" s="31">
        <f t="shared" si="83"/>
        <v>541</v>
      </c>
      <c r="H206" s="6" t="s">
        <v>15</v>
      </c>
      <c r="I206" s="61" t="s">
        <v>920</v>
      </c>
      <c r="J206" s="6"/>
      <c r="K206" s="34"/>
      <c r="L206" s="33">
        <f>'541-COA'!L16</f>
        <v>0</v>
      </c>
      <c r="M206" s="34"/>
      <c r="N206" s="7">
        <f>'541-COA'!N16</f>
        <v>1000</v>
      </c>
      <c r="O206" s="33">
        <f>'541-COA'!O16</f>
        <v>130</v>
      </c>
      <c r="P206" s="34"/>
      <c r="Q206" s="35">
        <f>'541-COA'!Q16</f>
        <v>1000</v>
      </c>
      <c r="R206" s="18"/>
      <c r="S206" s="35">
        <f>'541-COA'!S16</f>
        <v>-500</v>
      </c>
      <c r="T206" s="37">
        <f t="shared" si="81"/>
        <v>500</v>
      </c>
      <c r="U206" s="114">
        <f t="shared" si="84"/>
        <v>-0.5</v>
      </c>
      <c r="V206" s="298">
        <f>'541-COA'!V16</f>
        <v>0</v>
      </c>
      <c r="W206" s="298">
        <f>'541-COA'!W16</f>
        <v>0</v>
      </c>
      <c r="X206" s="298">
        <f t="shared" si="85"/>
        <v>0</v>
      </c>
      <c r="Y206" s="34"/>
    </row>
    <row r="207" spans="1:30" ht="20.100000000000001" customHeight="1" x14ac:dyDescent="0.25">
      <c r="A207" s="27">
        <v>1</v>
      </c>
      <c r="B207" s="28">
        <v>541</v>
      </c>
      <c r="C207" s="29">
        <v>5420</v>
      </c>
      <c r="D207" s="467">
        <v>0</v>
      </c>
      <c r="E207" s="30"/>
      <c r="F207" s="6" t="s">
        <v>70</v>
      </c>
      <c r="G207" s="31">
        <f t="shared" si="83"/>
        <v>541</v>
      </c>
      <c r="H207" s="6" t="s">
        <v>15</v>
      </c>
      <c r="I207" s="6" t="s">
        <v>897</v>
      </c>
      <c r="J207" s="6"/>
      <c r="K207" s="34"/>
      <c r="L207" s="33">
        <f>'541-COA'!L17</f>
        <v>0</v>
      </c>
      <c r="M207" s="34"/>
      <c r="N207" s="7">
        <f>'541-COA'!N17</f>
        <v>600</v>
      </c>
      <c r="O207" s="33">
        <f>'541-COA'!O17</f>
        <v>0</v>
      </c>
      <c r="P207" s="34"/>
      <c r="Q207" s="35">
        <f>'541-COA'!Q17</f>
        <v>600</v>
      </c>
      <c r="R207" s="18"/>
      <c r="S207" s="35">
        <f>'541-COA'!S17</f>
        <v>600</v>
      </c>
      <c r="T207" s="37">
        <f t="shared" si="81"/>
        <v>1200</v>
      </c>
      <c r="U207" s="114">
        <f t="shared" si="84"/>
        <v>1</v>
      </c>
      <c r="V207" s="298">
        <f>'541-COA'!V17</f>
        <v>0</v>
      </c>
      <c r="W207" s="298">
        <f>'541-COA'!W17</f>
        <v>0</v>
      </c>
      <c r="X207" s="298">
        <f t="shared" si="85"/>
        <v>0</v>
      </c>
      <c r="Y207" s="34"/>
    </row>
    <row r="208" spans="1:30" ht="20.100000000000001" customHeight="1" x14ac:dyDescent="0.25">
      <c r="A208" s="27">
        <v>1</v>
      </c>
      <c r="B208" s="28">
        <v>541</v>
      </c>
      <c r="C208" s="29">
        <v>5580</v>
      </c>
      <c r="D208" s="467">
        <v>0</v>
      </c>
      <c r="E208" s="30"/>
      <c r="F208" s="6" t="s">
        <v>70</v>
      </c>
      <c r="G208" s="31">
        <f t="shared" si="83"/>
        <v>541</v>
      </c>
      <c r="H208" s="6" t="s">
        <v>15</v>
      </c>
      <c r="I208" s="32" t="s">
        <v>891</v>
      </c>
      <c r="J208" s="6"/>
      <c r="K208" s="34"/>
      <c r="L208" s="33">
        <f>'541-COA'!L18</f>
        <v>0</v>
      </c>
      <c r="M208" s="34"/>
      <c r="N208" s="7">
        <f>'541-COA'!N18</f>
        <v>150</v>
      </c>
      <c r="O208" s="33">
        <f>'541-COA'!O18</f>
        <v>675.97</v>
      </c>
      <c r="P208" s="34"/>
      <c r="Q208" s="35">
        <f>'541-COA'!Q18</f>
        <v>150</v>
      </c>
      <c r="R208" s="18"/>
      <c r="S208" s="35">
        <f>'541-COA'!S18</f>
        <v>1450</v>
      </c>
      <c r="T208" s="37">
        <f t="shared" si="81"/>
        <v>1600</v>
      </c>
      <c r="U208" s="114">
        <f t="shared" si="84"/>
        <v>9.6666666666666661</v>
      </c>
      <c r="V208" s="298">
        <f>'541-COA'!V18</f>
        <v>0</v>
      </c>
      <c r="W208" s="298">
        <f>'541-COA'!W18</f>
        <v>0</v>
      </c>
      <c r="X208" s="298">
        <f t="shared" si="85"/>
        <v>0</v>
      </c>
      <c r="Y208" s="34"/>
    </row>
    <row r="209" spans="1:30" ht="20.100000000000001" customHeight="1" x14ac:dyDescent="0.25">
      <c r="A209" s="27">
        <v>1</v>
      </c>
      <c r="B209" s="28">
        <v>541</v>
      </c>
      <c r="C209" s="29">
        <v>5710</v>
      </c>
      <c r="D209" s="467">
        <v>0</v>
      </c>
      <c r="E209" s="30"/>
      <c r="F209" s="6" t="s">
        <v>70</v>
      </c>
      <c r="G209" s="31">
        <f t="shared" si="83"/>
        <v>541</v>
      </c>
      <c r="H209" s="6" t="s">
        <v>15</v>
      </c>
      <c r="I209" s="6" t="s">
        <v>895</v>
      </c>
      <c r="J209" s="6"/>
      <c r="K209" s="34"/>
      <c r="L209" s="33">
        <f>'541-COA'!L19</f>
        <v>0</v>
      </c>
      <c r="M209" s="34"/>
      <c r="N209" s="7">
        <f>'541-COA'!N19</f>
        <v>240</v>
      </c>
      <c r="O209" s="33">
        <f>'541-COA'!O19</f>
        <v>0</v>
      </c>
      <c r="P209" s="34"/>
      <c r="Q209" s="35">
        <f>'541-COA'!Q19</f>
        <v>240</v>
      </c>
      <c r="R209" s="18"/>
      <c r="S209" s="35">
        <f>'541-COA'!S19</f>
        <v>-140</v>
      </c>
      <c r="T209" s="37">
        <f t="shared" si="81"/>
        <v>100</v>
      </c>
      <c r="U209" s="114">
        <f t="shared" si="84"/>
        <v>-0.58333333333333337</v>
      </c>
      <c r="V209" s="298">
        <f>'541-COA'!V19</f>
        <v>0</v>
      </c>
      <c r="W209" s="298">
        <f>'541-COA'!W19</f>
        <v>0</v>
      </c>
      <c r="X209" s="298">
        <f t="shared" si="85"/>
        <v>0</v>
      </c>
      <c r="Y209" s="34"/>
    </row>
    <row r="210" spans="1:30" ht="20.100000000000001" customHeight="1" x14ac:dyDescent="0.25">
      <c r="A210" s="27">
        <v>1</v>
      </c>
      <c r="B210" s="28">
        <v>541</v>
      </c>
      <c r="C210" s="29">
        <v>5730</v>
      </c>
      <c r="D210" s="467">
        <v>0</v>
      </c>
      <c r="E210" s="30"/>
      <c r="F210" s="6" t="s">
        <v>70</v>
      </c>
      <c r="G210" s="31">
        <f t="shared" si="83"/>
        <v>541</v>
      </c>
      <c r="H210" s="6" t="s">
        <v>15</v>
      </c>
      <c r="I210" s="6" t="s">
        <v>886</v>
      </c>
      <c r="J210" s="6"/>
      <c r="K210" s="34"/>
      <c r="L210" s="33">
        <f>'541-COA'!L20</f>
        <v>0</v>
      </c>
      <c r="M210" s="34"/>
      <c r="N210" s="7">
        <f>'541-COA'!N20</f>
        <v>265</v>
      </c>
      <c r="O210" s="33">
        <f>'541-COA'!O20</f>
        <v>0</v>
      </c>
      <c r="P210" s="34"/>
      <c r="Q210" s="35">
        <f>'541-COA'!Q20</f>
        <v>265</v>
      </c>
      <c r="R210" s="18"/>
      <c r="S210" s="35">
        <f>'541-COA'!S20</f>
        <v>0</v>
      </c>
      <c r="T210" s="37">
        <f t="shared" si="81"/>
        <v>265</v>
      </c>
      <c r="U210" s="114">
        <f t="shared" si="84"/>
        <v>0</v>
      </c>
      <c r="V210" s="298">
        <f>'541-COA'!V20</f>
        <v>0</v>
      </c>
      <c r="W210" s="298">
        <f>'541-COA'!W20</f>
        <v>0</v>
      </c>
      <c r="X210" s="298">
        <f t="shared" si="85"/>
        <v>0</v>
      </c>
      <c r="Y210" s="34"/>
    </row>
    <row r="211" spans="1:30" ht="20.100000000000001" customHeight="1" x14ac:dyDescent="0.25">
      <c r="A211" s="27">
        <v>1</v>
      </c>
      <c r="B211" s="28">
        <v>541</v>
      </c>
      <c r="C211" s="29">
        <v>5870</v>
      </c>
      <c r="D211" s="467">
        <v>0</v>
      </c>
      <c r="E211" s="30"/>
      <c r="F211" s="6" t="s">
        <v>70</v>
      </c>
      <c r="G211" s="31">
        <f t="shared" si="83"/>
        <v>541</v>
      </c>
      <c r="H211" s="6" t="s">
        <v>15</v>
      </c>
      <c r="I211" s="61" t="s">
        <v>935</v>
      </c>
      <c r="J211" s="6"/>
      <c r="K211" s="34"/>
      <c r="L211" s="33">
        <f>'541-COA'!L21</f>
        <v>0</v>
      </c>
      <c r="M211" s="34"/>
      <c r="N211" s="7">
        <f>'541-COA'!N21</f>
        <v>645</v>
      </c>
      <c r="O211" s="33">
        <f>'541-COA'!O21</f>
        <v>0</v>
      </c>
      <c r="P211" s="34"/>
      <c r="Q211" s="35">
        <f>'541-COA'!Q21</f>
        <v>645</v>
      </c>
      <c r="R211" s="18"/>
      <c r="S211" s="35">
        <f>'541-COA'!S21</f>
        <v>-645</v>
      </c>
      <c r="T211" s="37">
        <f t="shared" si="81"/>
        <v>0</v>
      </c>
      <c r="U211" s="114" t="str">
        <f t="shared" si="84"/>
        <v/>
      </c>
      <c r="V211" s="298">
        <f>'541-COA'!V21</f>
        <v>0</v>
      </c>
      <c r="W211" s="298">
        <f>'541-COA'!W21</f>
        <v>0</v>
      </c>
      <c r="X211" s="298">
        <f t="shared" si="85"/>
        <v>0</v>
      </c>
      <c r="Y211" s="34"/>
    </row>
    <row r="212" spans="1:30" ht="20.100000000000001" customHeight="1" x14ac:dyDescent="0.25">
      <c r="A212" s="27">
        <v>1</v>
      </c>
      <c r="B212" s="28">
        <v>543</v>
      </c>
      <c r="C212" s="29">
        <v>5190</v>
      </c>
      <c r="D212" s="467">
        <v>0</v>
      </c>
      <c r="E212" s="30"/>
      <c r="F212" s="6" t="s">
        <v>73</v>
      </c>
      <c r="G212" s="31">
        <f>B212</f>
        <v>543</v>
      </c>
      <c r="H212" s="32" t="s">
        <v>22</v>
      </c>
      <c r="I212" s="32" t="s">
        <v>887</v>
      </c>
      <c r="J212" s="6"/>
      <c r="K212" s="34"/>
      <c r="L212" s="33">
        <f>'543-VET'!L8</f>
        <v>2758.99</v>
      </c>
      <c r="M212" s="34"/>
      <c r="N212" s="7">
        <f>'543-VET'!N8</f>
        <v>3000</v>
      </c>
      <c r="O212" s="33">
        <f>'543-VET'!O8</f>
        <v>0</v>
      </c>
      <c r="P212" s="34"/>
      <c r="Q212" s="35">
        <f>'543-VET'!Q8</f>
        <v>3000</v>
      </c>
      <c r="R212" s="18"/>
      <c r="S212" s="35">
        <f>'543-VET'!S8</f>
        <v>0</v>
      </c>
      <c r="T212" s="37">
        <f t="shared" si="81"/>
        <v>3000</v>
      </c>
      <c r="U212" s="114">
        <f>IF(T212=0,"",(T212-N212)/N212)</f>
        <v>0</v>
      </c>
      <c r="V212" s="298">
        <f>'543-VET'!V8</f>
        <v>0</v>
      </c>
      <c r="W212" s="298">
        <f>'543-VET'!W8</f>
        <v>0</v>
      </c>
      <c r="X212" s="298">
        <f t="shared" si="82"/>
        <v>0</v>
      </c>
      <c r="Y212" s="34"/>
      <c r="Z212" s="39"/>
      <c r="AD212" s="6" t="s">
        <v>193</v>
      </c>
    </row>
    <row r="213" spans="1:30" ht="20.100000000000001" customHeight="1" x14ac:dyDescent="0.25">
      <c r="A213" s="27">
        <v>1</v>
      </c>
      <c r="B213" s="28">
        <v>543</v>
      </c>
      <c r="C213" s="29">
        <v>5770</v>
      </c>
      <c r="D213" s="467">
        <v>0</v>
      </c>
      <c r="E213" s="30"/>
      <c r="F213" s="6" t="s">
        <v>73</v>
      </c>
      <c r="G213" s="31">
        <f>B213</f>
        <v>543</v>
      </c>
      <c r="H213" s="6" t="s">
        <v>15</v>
      </c>
      <c r="I213" s="6" t="s">
        <v>961</v>
      </c>
      <c r="J213" s="6"/>
      <c r="K213" s="34"/>
      <c r="L213" s="33">
        <f>'543-VET'!L10</f>
        <v>13462.99</v>
      </c>
      <c r="M213" s="34"/>
      <c r="N213" s="7">
        <f>'543-VET'!N10</f>
        <v>18248.669999999998</v>
      </c>
      <c r="O213" s="33">
        <f>'543-VET'!O10</f>
        <v>8565.7900000000009</v>
      </c>
      <c r="P213" s="34"/>
      <c r="Q213" s="35">
        <f>'543-VET'!Q10</f>
        <v>18248.669999999998</v>
      </c>
      <c r="R213" s="18"/>
      <c r="S213" s="35">
        <f>'543-VET'!S10</f>
        <v>16751.330000000002</v>
      </c>
      <c r="T213" s="37">
        <f t="shared" si="81"/>
        <v>35000</v>
      </c>
      <c r="U213" s="114">
        <f>IF(T213=0,"",(T213-N213)/N213)</f>
        <v>0.91794799292222407</v>
      </c>
      <c r="V213" s="298">
        <f>'543-VET'!V10</f>
        <v>0</v>
      </c>
      <c r="W213" s="298">
        <f>'543-VET'!W10</f>
        <v>0</v>
      </c>
      <c r="X213" s="298">
        <f t="shared" si="82"/>
        <v>0</v>
      </c>
      <c r="Y213" s="34"/>
      <c r="AD213" s="6" t="s">
        <v>193</v>
      </c>
    </row>
    <row r="214" spans="1:30" ht="20.100000000000001" customHeight="1" thickBot="1" x14ac:dyDescent="0.3">
      <c r="E214" s="30"/>
      <c r="I214" s="66" t="str">
        <f>A197</f>
        <v xml:space="preserve">HUMAN SERVICES:  </v>
      </c>
      <c r="J214" s="6"/>
      <c r="K214" s="34"/>
      <c r="L214" s="65">
        <f t="shared" ref="L214" si="86">SUM(L198:L213)</f>
        <v>93465.090000000011</v>
      </c>
      <c r="M214" s="34"/>
      <c r="N214" s="65">
        <f>SUM(N198:N213)</f>
        <v>116014.27</v>
      </c>
      <c r="O214" s="65">
        <f>SUM(O198:O213)</f>
        <v>30803.120000000003</v>
      </c>
      <c r="P214" s="34"/>
      <c r="Q214" s="42">
        <f t="shared" ref="Q214:X214" si="87">SUM(Q198:Q213)</f>
        <v>116014.27</v>
      </c>
      <c r="R214" s="112"/>
      <c r="S214" s="42">
        <f>SUM(S198:S213)</f>
        <v>16993.160000000003</v>
      </c>
      <c r="T214" s="42">
        <f t="shared" si="87"/>
        <v>133007.43</v>
      </c>
      <c r="U214" s="113">
        <f>IF(T214=0,"",(T214-N214)/N214)</f>
        <v>0.14647473970227962</v>
      </c>
      <c r="V214" s="146">
        <f t="shared" si="87"/>
        <v>0</v>
      </c>
      <c r="W214" s="146">
        <f t="shared" si="87"/>
        <v>0</v>
      </c>
      <c r="X214" s="146">
        <f t="shared" si="87"/>
        <v>0</v>
      </c>
      <c r="Y214" s="34"/>
    </row>
    <row r="215" spans="1:30" ht="20.100000000000001" customHeight="1" x14ac:dyDescent="0.25">
      <c r="J215" s="6"/>
      <c r="K215" s="34"/>
      <c r="M215" s="34"/>
      <c r="P215" s="34"/>
      <c r="V215" s="295"/>
      <c r="W215" s="293"/>
      <c r="X215" s="293"/>
      <c r="Y215" s="34"/>
    </row>
    <row r="216" spans="1:30" ht="20.100000000000001" customHeight="1" x14ac:dyDescent="0.25">
      <c r="J216" s="6"/>
      <c r="K216" s="34"/>
      <c r="M216" s="34"/>
      <c r="P216" s="34"/>
      <c r="Y216" s="34"/>
    </row>
    <row r="217" spans="1:30" s="20" customFormat="1" ht="20.100000000000001" customHeight="1" x14ac:dyDescent="0.25">
      <c r="A217" s="60" t="s">
        <v>194</v>
      </c>
      <c r="B217" s="25"/>
      <c r="C217" s="26"/>
      <c r="D217" s="470"/>
      <c r="E217" s="14"/>
      <c r="K217" s="109"/>
      <c r="L217" s="110"/>
      <c r="M217" s="109"/>
      <c r="N217" s="18"/>
      <c r="O217" s="18"/>
      <c r="P217" s="109"/>
      <c r="Q217" s="460"/>
      <c r="R217" s="18"/>
      <c r="S217" s="460"/>
      <c r="T217" s="460"/>
      <c r="U217" s="18"/>
      <c r="V217" s="296"/>
      <c r="W217" s="294"/>
      <c r="X217" s="294"/>
      <c r="Y217" s="109"/>
    </row>
    <row r="218" spans="1:30" ht="20.100000000000001" customHeight="1" x14ac:dyDescent="0.25">
      <c r="A218" s="27">
        <v>1</v>
      </c>
      <c r="B218" s="28">
        <v>610</v>
      </c>
      <c r="C218" s="29">
        <v>5110</v>
      </c>
      <c r="D218" s="467">
        <v>0</v>
      </c>
      <c r="E218" s="30"/>
      <c r="F218" s="6" t="s">
        <v>77</v>
      </c>
      <c r="G218" s="31">
        <f t="shared" ref="G218:G239" si="88">B218</f>
        <v>610</v>
      </c>
      <c r="H218" s="32" t="s">
        <v>22</v>
      </c>
      <c r="I218" s="32" t="s">
        <v>892</v>
      </c>
      <c r="J218" s="6"/>
      <c r="K218" s="34"/>
      <c r="L218" s="33">
        <f>'610-LIB'!L8</f>
        <v>125532.96</v>
      </c>
      <c r="M218" s="34"/>
      <c r="N218" s="7">
        <f>'610-LIB'!N8</f>
        <v>46038.720000000001</v>
      </c>
      <c r="O218" s="33">
        <f>'610-LIB'!O8</f>
        <v>15967.33</v>
      </c>
      <c r="P218" s="34"/>
      <c r="Q218" s="35">
        <f>'610-LIB'!Q8</f>
        <v>46038.720000000001</v>
      </c>
      <c r="R218" s="18"/>
      <c r="S218" s="35">
        <f>'610-LIB'!S8</f>
        <v>1381.16</v>
      </c>
      <c r="T218" s="37">
        <f t="shared" ref="T218:T239" si="89">Q218+S218</f>
        <v>47419.880000000005</v>
      </c>
      <c r="U218" s="114">
        <f t="shared" ref="U218:U240" si="90">IF(T218=0,"",(T218-N218)/N218)</f>
        <v>2.9999965246644639E-2</v>
      </c>
      <c r="V218" s="298">
        <f>'610-LIB'!V8</f>
        <v>0</v>
      </c>
      <c r="W218" s="298">
        <f>'610-LIB'!W8</f>
        <v>0</v>
      </c>
      <c r="X218" s="298">
        <f t="shared" ref="X218:X239" si="91">W218</f>
        <v>0</v>
      </c>
      <c r="Y218" s="34"/>
      <c r="Z218" s="39"/>
      <c r="AD218" s="6" t="s">
        <v>76</v>
      </c>
    </row>
    <row r="219" spans="1:30" ht="20.100000000000001" customHeight="1" x14ac:dyDescent="0.25">
      <c r="A219" s="27">
        <v>1</v>
      </c>
      <c r="B219" s="28">
        <v>610</v>
      </c>
      <c r="C219" s="29">
        <v>5112</v>
      </c>
      <c r="D219" s="467">
        <v>0</v>
      </c>
      <c r="E219" s="30"/>
      <c r="F219" s="6" t="s">
        <v>77</v>
      </c>
      <c r="G219" s="31">
        <f t="shared" si="88"/>
        <v>610</v>
      </c>
      <c r="H219" s="6" t="s">
        <v>22</v>
      </c>
      <c r="I219" s="61" t="s">
        <v>907</v>
      </c>
      <c r="J219" s="39"/>
      <c r="K219" s="34"/>
      <c r="L219" s="33">
        <f>'610-LIB'!L9</f>
        <v>0</v>
      </c>
      <c r="M219" s="34"/>
      <c r="N219" s="7">
        <f>'610-LIB'!N9</f>
        <v>75041.279999999999</v>
      </c>
      <c r="O219" s="33">
        <f>'610-LIB'!O9</f>
        <v>24828.05</v>
      </c>
      <c r="P219" s="34"/>
      <c r="Q219" s="35">
        <f>'610-LIB'!Q9</f>
        <v>75041.279999999999</v>
      </c>
      <c r="R219" s="18"/>
      <c r="S219" s="35">
        <f>'610-LIB'!S9</f>
        <v>2251.2399999999998</v>
      </c>
      <c r="T219" s="37">
        <f t="shared" si="89"/>
        <v>77292.52</v>
      </c>
      <c r="U219" s="114">
        <f t="shared" si="90"/>
        <v>3.0000021321597996E-2</v>
      </c>
      <c r="V219" s="298">
        <f>'610-LIB'!V9</f>
        <v>0</v>
      </c>
      <c r="W219" s="298">
        <f>'610-LIB'!W9</f>
        <v>0</v>
      </c>
      <c r="X219" s="298">
        <f t="shared" si="91"/>
        <v>0</v>
      </c>
      <c r="Y219" s="34"/>
      <c r="Z219" s="175"/>
      <c r="AA219" s="39"/>
      <c r="AD219" s="6" t="s">
        <v>76</v>
      </c>
    </row>
    <row r="220" spans="1:30" ht="20.100000000000001" customHeight="1" x14ac:dyDescent="0.25">
      <c r="A220" s="27">
        <v>1</v>
      </c>
      <c r="B220" s="28">
        <v>610</v>
      </c>
      <c r="C220" s="29">
        <v>5210</v>
      </c>
      <c r="D220" s="467">
        <v>0</v>
      </c>
      <c r="E220" s="30"/>
      <c r="F220" s="6" t="s">
        <v>77</v>
      </c>
      <c r="G220" s="31">
        <f t="shared" ref="G220:G232" si="92">B220</f>
        <v>610</v>
      </c>
      <c r="H220" s="6" t="s">
        <v>15</v>
      </c>
      <c r="I220" s="466" t="s">
        <v>922</v>
      </c>
      <c r="J220" s="39"/>
      <c r="K220" s="34"/>
      <c r="L220" s="33">
        <f>'610-LIB'!L10</f>
        <v>61029.94</v>
      </c>
      <c r="M220" s="34"/>
      <c r="N220" s="7">
        <f>'610-LIB'!N10</f>
        <v>7000</v>
      </c>
      <c r="O220" s="33">
        <f>'610-LIB'!O10</f>
        <v>1534.09</v>
      </c>
      <c r="P220" s="34"/>
      <c r="Q220" s="35">
        <f>'610-LIB'!Q10</f>
        <v>7000</v>
      </c>
      <c r="R220" s="18"/>
      <c r="S220" s="35">
        <f>'610-LIB'!S10</f>
        <v>0</v>
      </c>
      <c r="T220" s="37">
        <f t="shared" si="89"/>
        <v>7000</v>
      </c>
      <c r="U220" s="114">
        <f t="shared" ref="U220:U232" si="93">IF(T220=0,"",(T220-N220)/N220)</f>
        <v>0</v>
      </c>
      <c r="V220" s="298">
        <f>'610-LIB'!V10</f>
        <v>0</v>
      </c>
      <c r="W220" s="298">
        <f>'610-LIB'!W10</f>
        <v>0</v>
      </c>
      <c r="X220" s="298">
        <f t="shared" ref="X220:X232" si="94">W220</f>
        <v>0</v>
      </c>
      <c r="Y220" s="34"/>
      <c r="Z220" s="175"/>
      <c r="AA220" s="39"/>
    </row>
    <row r="221" spans="1:30" ht="20.100000000000001" customHeight="1" x14ac:dyDescent="0.25">
      <c r="A221" s="27">
        <v>1</v>
      </c>
      <c r="B221" s="28">
        <v>610</v>
      </c>
      <c r="C221" s="29">
        <v>5215</v>
      </c>
      <c r="D221" s="467">
        <v>0</v>
      </c>
      <c r="E221" s="30"/>
      <c r="F221" s="6" t="s">
        <v>77</v>
      </c>
      <c r="G221" s="31">
        <f t="shared" si="92"/>
        <v>610</v>
      </c>
      <c r="H221" s="6" t="s">
        <v>15</v>
      </c>
      <c r="I221" s="6" t="s">
        <v>923</v>
      </c>
      <c r="J221" s="39"/>
      <c r="K221" s="34"/>
      <c r="L221" s="33">
        <f>'610-LIB'!L11</f>
        <v>0</v>
      </c>
      <c r="M221" s="34"/>
      <c r="N221" s="7">
        <f>'610-LIB'!N11</f>
        <v>9200</v>
      </c>
      <c r="O221" s="33">
        <f>'610-LIB'!O11</f>
        <v>587.14</v>
      </c>
      <c r="P221" s="34"/>
      <c r="Q221" s="35">
        <f>'610-LIB'!Q11</f>
        <v>9200</v>
      </c>
      <c r="R221" s="18"/>
      <c r="S221" s="35">
        <f>'610-LIB'!S11</f>
        <v>0</v>
      </c>
      <c r="T221" s="37">
        <f t="shared" si="89"/>
        <v>9200</v>
      </c>
      <c r="U221" s="114">
        <f t="shared" si="93"/>
        <v>0</v>
      </c>
      <c r="V221" s="298">
        <f>'610-LIB'!V11</f>
        <v>0</v>
      </c>
      <c r="W221" s="298">
        <f>'610-LIB'!W11</f>
        <v>0</v>
      </c>
      <c r="X221" s="298">
        <f t="shared" si="94"/>
        <v>0</v>
      </c>
      <c r="Y221" s="34"/>
      <c r="Z221" s="175"/>
      <c r="AA221" s="39"/>
    </row>
    <row r="222" spans="1:30" ht="20.100000000000001" customHeight="1" x14ac:dyDescent="0.25">
      <c r="A222" s="27">
        <v>1</v>
      </c>
      <c r="B222" s="28">
        <v>610</v>
      </c>
      <c r="C222" s="29">
        <v>5308</v>
      </c>
      <c r="D222" s="467">
        <v>0</v>
      </c>
      <c r="E222" s="30"/>
      <c r="F222" s="6" t="s">
        <v>77</v>
      </c>
      <c r="G222" s="31">
        <f t="shared" si="92"/>
        <v>610</v>
      </c>
      <c r="H222" s="6" t="s">
        <v>15</v>
      </c>
      <c r="I222" s="61" t="s">
        <v>890</v>
      </c>
      <c r="J222" s="39"/>
      <c r="K222" s="34"/>
      <c r="L222" s="33">
        <f>'610-LIB'!L12</f>
        <v>0</v>
      </c>
      <c r="M222" s="34"/>
      <c r="N222" s="7">
        <f>'610-LIB'!N12</f>
        <v>500</v>
      </c>
      <c r="O222" s="33">
        <f>'610-LIB'!O12</f>
        <v>245</v>
      </c>
      <c r="P222" s="34"/>
      <c r="Q222" s="35">
        <f>'610-LIB'!Q12</f>
        <v>500</v>
      </c>
      <c r="R222" s="18"/>
      <c r="S222" s="35">
        <f>'610-LIB'!S12</f>
        <v>0</v>
      </c>
      <c r="T222" s="37">
        <f t="shared" si="89"/>
        <v>500</v>
      </c>
      <c r="U222" s="114">
        <f t="shared" si="93"/>
        <v>0</v>
      </c>
      <c r="V222" s="298">
        <f>'610-LIB'!V12</f>
        <v>0</v>
      </c>
      <c r="W222" s="298">
        <f>'610-LIB'!W12</f>
        <v>0</v>
      </c>
      <c r="X222" s="298">
        <f t="shared" si="94"/>
        <v>0</v>
      </c>
      <c r="Y222" s="34"/>
      <c r="Z222" s="175"/>
      <c r="AA222" s="39"/>
    </row>
    <row r="223" spans="1:30" ht="20.100000000000001" customHeight="1" x14ac:dyDescent="0.25">
      <c r="A223" s="27">
        <v>1</v>
      </c>
      <c r="B223" s="28">
        <v>610</v>
      </c>
      <c r="C223" s="29">
        <v>5420</v>
      </c>
      <c r="D223" s="467">
        <v>0</v>
      </c>
      <c r="E223" s="30"/>
      <c r="F223" s="6" t="s">
        <v>77</v>
      </c>
      <c r="G223" s="31">
        <f t="shared" si="92"/>
        <v>610</v>
      </c>
      <c r="H223" s="6" t="s">
        <v>15</v>
      </c>
      <c r="I223" s="6" t="s">
        <v>897</v>
      </c>
      <c r="J223" s="39"/>
      <c r="K223" s="34"/>
      <c r="L223" s="33">
        <f>'610-LIB'!L13</f>
        <v>0</v>
      </c>
      <c r="M223" s="34"/>
      <c r="N223" s="7">
        <f>'610-LIB'!N13</f>
        <v>1000</v>
      </c>
      <c r="O223" s="33">
        <f>'610-LIB'!O13</f>
        <v>575.66</v>
      </c>
      <c r="P223" s="34"/>
      <c r="Q223" s="35">
        <f>'610-LIB'!Q13</f>
        <v>1000</v>
      </c>
      <c r="R223" s="18"/>
      <c r="S223" s="35">
        <f>'610-LIB'!S13</f>
        <v>0</v>
      </c>
      <c r="T223" s="37">
        <f t="shared" si="89"/>
        <v>1000</v>
      </c>
      <c r="U223" s="114">
        <f t="shared" si="93"/>
        <v>0</v>
      </c>
      <c r="V223" s="298">
        <f>'610-LIB'!V13</f>
        <v>0</v>
      </c>
      <c r="W223" s="298">
        <f>'610-LIB'!W13</f>
        <v>0</v>
      </c>
      <c r="X223" s="298">
        <f t="shared" si="94"/>
        <v>0</v>
      </c>
      <c r="Y223" s="34"/>
      <c r="Z223" s="175"/>
      <c r="AA223" s="39"/>
    </row>
    <row r="224" spans="1:30" ht="20.100000000000001" customHeight="1" x14ac:dyDescent="0.25">
      <c r="A224" s="27">
        <v>1</v>
      </c>
      <c r="B224" s="28">
        <v>610</v>
      </c>
      <c r="C224" s="29">
        <v>5580</v>
      </c>
      <c r="D224" s="467">
        <v>0</v>
      </c>
      <c r="E224" s="30"/>
      <c r="F224" s="6" t="s">
        <v>77</v>
      </c>
      <c r="G224" s="31">
        <f t="shared" si="92"/>
        <v>610</v>
      </c>
      <c r="H224" s="6" t="s">
        <v>15</v>
      </c>
      <c r="I224" s="32" t="s">
        <v>891</v>
      </c>
      <c r="J224" s="39"/>
      <c r="K224" s="34"/>
      <c r="L224" s="33">
        <f>'610-LIB'!L14</f>
        <v>0</v>
      </c>
      <c r="M224" s="34"/>
      <c r="N224" s="7">
        <f>'610-LIB'!N14</f>
        <v>18140</v>
      </c>
      <c r="O224" s="33">
        <f>'610-LIB'!O14</f>
        <v>9682.2999999999993</v>
      </c>
      <c r="P224" s="34"/>
      <c r="Q224" s="35">
        <f>'610-LIB'!Q14</f>
        <v>18140</v>
      </c>
      <c r="R224" s="18"/>
      <c r="S224" s="35">
        <f>'610-LIB'!S14</f>
        <v>350</v>
      </c>
      <c r="T224" s="37">
        <f t="shared" si="89"/>
        <v>18490</v>
      </c>
      <c r="U224" s="114">
        <f t="shared" si="93"/>
        <v>1.9294377067254686E-2</v>
      </c>
      <c r="V224" s="298">
        <f>'610-LIB'!V14</f>
        <v>0</v>
      </c>
      <c r="W224" s="298">
        <f>'610-LIB'!W14</f>
        <v>0</v>
      </c>
      <c r="X224" s="298">
        <f t="shared" si="94"/>
        <v>0</v>
      </c>
      <c r="Y224" s="34"/>
      <c r="Z224" s="175"/>
      <c r="AA224" s="39"/>
    </row>
    <row r="225" spans="1:30" ht="20.100000000000001" customHeight="1" x14ac:dyDescent="0.25">
      <c r="A225" s="27">
        <v>1</v>
      </c>
      <c r="B225" s="28">
        <v>610</v>
      </c>
      <c r="C225" s="29">
        <v>5585</v>
      </c>
      <c r="D225" s="467">
        <v>11005</v>
      </c>
      <c r="E225" s="30"/>
      <c r="F225" s="6" t="s">
        <v>77</v>
      </c>
      <c r="G225" s="31">
        <f t="shared" si="92"/>
        <v>610</v>
      </c>
      <c r="H225" s="6" t="s">
        <v>15</v>
      </c>
      <c r="I225" s="61" t="s">
        <v>976</v>
      </c>
      <c r="J225" s="39"/>
      <c r="K225" s="34"/>
      <c r="L225" s="33">
        <f>'610-LIB'!L15</f>
        <v>0</v>
      </c>
      <c r="M225" s="34"/>
      <c r="N225" s="7">
        <f>'610-LIB'!N15</f>
        <v>1000</v>
      </c>
      <c r="O225" s="33">
        <f>'610-LIB'!O15</f>
        <v>23.94</v>
      </c>
      <c r="P225" s="34"/>
      <c r="Q225" s="35">
        <f>'610-LIB'!Q15</f>
        <v>1000</v>
      </c>
      <c r="R225" s="18"/>
      <c r="S225" s="35">
        <f>'610-LIB'!S15</f>
        <v>0</v>
      </c>
      <c r="T225" s="37">
        <f t="shared" si="89"/>
        <v>1000</v>
      </c>
      <c r="U225" s="114">
        <f t="shared" si="93"/>
        <v>0</v>
      </c>
      <c r="V225" s="298">
        <f>'610-LIB'!V15</f>
        <v>0</v>
      </c>
      <c r="W225" s="298">
        <f>'610-LIB'!W15</f>
        <v>0</v>
      </c>
      <c r="X225" s="298">
        <f t="shared" si="94"/>
        <v>0</v>
      </c>
      <c r="Y225" s="34"/>
      <c r="Z225" s="175"/>
      <c r="AA225" s="39"/>
    </row>
    <row r="226" spans="1:30" ht="20.100000000000001" customHeight="1" x14ac:dyDescent="0.25">
      <c r="A226" s="27">
        <v>1</v>
      </c>
      <c r="B226" s="28">
        <v>610</v>
      </c>
      <c r="C226" s="29">
        <v>5585</v>
      </c>
      <c r="D226" s="467">
        <v>11006</v>
      </c>
      <c r="E226" s="30"/>
      <c r="F226" s="6" t="s">
        <v>77</v>
      </c>
      <c r="G226" s="31">
        <f t="shared" si="92"/>
        <v>610</v>
      </c>
      <c r="H226" s="6" t="s">
        <v>15</v>
      </c>
      <c r="I226" s="61" t="s">
        <v>963</v>
      </c>
      <c r="J226" s="39"/>
      <c r="K226" s="34"/>
      <c r="L226" s="33">
        <f>'610-LIB'!L16</f>
        <v>0</v>
      </c>
      <c r="M226" s="34"/>
      <c r="N226" s="7">
        <f>'610-LIB'!N16</f>
        <v>500</v>
      </c>
      <c r="O226" s="33">
        <f>'610-LIB'!O16</f>
        <v>51.91</v>
      </c>
      <c r="P226" s="34"/>
      <c r="Q226" s="35">
        <f>'610-LIB'!Q16</f>
        <v>500</v>
      </c>
      <c r="R226" s="18"/>
      <c r="S226" s="35">
        <f>'610-LIB'!S16</f>
        <v>0</v>
      </c>
      <c r="T226" s="37">
        <f t="shared" si="89"/>
        <v>500</v>
      </c>
      <c r="U226" s="114">
        <f t="shared" si="93"/>
        <v>0</v>
      </c>
      <c r="V226" s="298">
        <f>'610-LIB'!V16</f>
        <v>0</v>
      </c>
      <c r="W226" s="298">
        <f>'610-LIB'!W16</f>
        <v>0</v>
      </c>
      <c r="X226" s="298">
        <f t="shared" si="94"/>
        <v>0</v>
      </c>
      <c r="Y226" s="34"/>
      <c r="Z226" s="175"/>
      <c r="AA226" s="39"/>
    </row>
    <row r="227" spans="1:30" ht="20.100000000000001" customHeight="1" x14ac:dyDescent="0.25">
      <c r="A227" s="27">
        <v>1</v>
      </c>
      <c r="B227" s="28">
        <v>610</v>
      </c>
      <c r="C227" s="29">
        <v>5585</v>
      </c>
      <c r="D227" s="467">
        <v>11007</v>
      </c>
      <c r="E227" s="30"/>
      <c r="F227" s="6" t="s">
        <v>77</v>
      </c>
      <c r="G227" s="31">
        <f t="shared" si="92"/>
        <v>610</v>
      </c>
      <c r="H227" s="6" t="s">
        <v>15</v>
      </c>
      <c r="I227" s="61" t="s">
        <v>965</v>
      </c>
      <c r="J227" s="39"/>
      <c r="K227" s="34"/>
      <c r="L227" s="33">
        <f>'610-LIB'!L17</f>
        <v>0</v>
      </c>
      <c r="M227" s="34"/>
      <c r="N227" s="7">
        <f>'610-LIB'!N17</f>
        <v>12000</v>
      </c>
      <c r="O227" s="33">
        <f>'610-LIB'!O17</f>
        <v>4498.97</v>
      </c>
      <c r="P227" s="34"/>
      <c r="Q227" s="35">
        <f>'610-LIB'!Q17</f>
        <v>12000</v>
      </c>
      <c r="R227" s="18"/>
      <c r="S227" s="35">
        <f>'610-LIB'!S17</f>
        <v>0</v>
      </c>
      <c r="T227" s="37">
        <f t="shared" si="89"/>
        <v>12000</v>
      </c>
      <c r="U227" s="114">
        <f t="shared" si="93"/>
        <v>0</v>
      </c>
      <c r="V227" s="298">
        <f>'610-LIB'!V17</f>
        <v>0</v>
      </c>
      <c r="W227" s="298">
        <f>'610-LIB'!W17</f>
        <v>0</v>
      </c>
      <c r="X227" s="298">
        <f t="shared" si="94"/>
        <v>0</v>
      </c>
      <c r="Y227" s="34"/>
      <c r="Z227" s="175"/>
      <c r="AA227" s="39"/>
    </row>
    <row r="228" spans="1:30" ht="20.100000000000001" customHeight="1" x14ac:dyDescent="0.25">
      <c r="A228" s="27">
        <v>1</v>
      </c>
      <c r="B228" s="28">
        <v>610</v>
      </c>
      <c r="C228" s="29">
        <v>5585</v>
      </c>
      <c r="D228" s="467">
        <v>11008</v>
      </c>
      <c r="E228" s="30"/>
      <c r="F228" s="6" t="s">
        <v>77</v>
      </c>
      <c r="G228" s="31">
        <f t="shared" si="92"/>
        <v>610</v>
      </c>
      <c r="H228" s="6" t="s">
        <v>15</v>
      </c>
      <c r="I228" s="61" t="s">
        <v>967</v>
      </c>
      <c r="J228" s="39"/>
      <c r="K228" s="34"/>
      <c r="L228" s="33">
        <f>'610-LIB'!L18</f>
        <v>0</v>
      </c>
      <c r="M228" s="34"/>
      <c r="N228" s="7">
        <f>'610-LIB'!N18</f>
        <v>2160</v>
      </c>
      <c r="O228" s="33">
        <f>'610-LIB'!O18</f>
        <v>2070.5500000000002</v>
      </c>
      <c r="P228" s="34"/>
      <c r="Q228" s="35">
        <f>'610-LIB'!Q18</f>
        <v>2160</v>
      </c>
      <c r="R228" s="18"/>
      <c r="S228" s="35">
        <f>'610-LIB'!S18</f>
        <v>0</v>
      </c>
      <c r="T228" s="37">
        <f t="shared" si="89"/>
        <v>2160</v>
      </c>
      <c r="U228" s="114">
        <f t="shared" si="93"/>
        <v>0</v>
      </c>
      <c r="V228" s="298">
        <f>'610-LIB'!V18</f>
        <v>0</v>
      </c>
      <c r="W228" s="298">
        <f>'610-LIB'!W18</f>
        <v>0</v>
      </c>
      <c r="X228" s="298">
        <f t="shared" si="94"/>
        <v>0</v>
      </c>
      <c r="Y228" s="34"/>
      <c r="Z228" s="175"/>
      <c r="AA228" s="39"/>
    </row>
    <row r="229" spans="1:30" ht="20.100000000000001" customHeight="1" x14ac:dyDescent="0.25">
      <c r="A229" s="27">
        <v>1</v>
      </c>
      <c r="B229" s="28">
        <v>610</v>
      </c>
      <c r="C229" s="29">
        <v>5585</v>
      </c>
      <c r="D229" s="467">
        <v>11009</v>
      </c>
      <c r="E229" s="30"/>
      <c r="F229" s="6" t="s">
        <v>77</v>
      </c>
      <c r="G229" s="31">
        <f t="shared" si="92"/>
        <v>610</v>
      </c>
      <c r="H229" s="6" t="s">
        <v>15</v>
      </c>
      <c r="I229" s="61" t="s">
        <v>969</v>
      </c>
      <c r="J229" s="39"/>
      <c r="K229" s="34"/>
      <c r="L229" s="33">
        <f>'610-LIB'!L19</f>
        <v>0</v>
      </c>
      <c r="M229" s="34"/>
      <c r="N229" s="7">
        <f>'610-LIB'!N19</f>
        <v>3400</v>
      </c>
      <c r="O229" s="33">
        <f>'610-LIB'!O19</f>
        <v>1102.26</v>
      </c>
      <c r="P229" s="34"/>
      <c r="Q229" s="35">
        <f>'610-LIB'!Q19</f>
        <v>3400</v>
      </c>
      <c r="R229" s="18"/>
      <c r="S229" s="35">
        <f>'610-LIB'!S19</f>
        <v>0</v>
      </c>
      <c r="T229" s="37">
        <f t="shared" si="89"/>
        <v>3400</v>
      </c>
      <c r="U229" s="114">
        <f t="shared" si="93"/>
        <v>0</v>
      </c>
      <c r="V229" s="298">
        <f>'610-LIB'!V19</f>
        <v>0</v>
      </c>
      <c r="W229" s="298">
        <f>'610-LIB'!W19</f>
        <v>0</v>
      </c>
      <c r="X229" s="298">
        <f t="shared" si="94"/>
        <v>0</v>
      </c>
      <c r="Y229" s="34"/>
      <c r="Z229" s="175"/>
      <c r="AA229" s="39"/>
    </row>
    <row r="230" spans="1:30" ht="20.100000000000001" customHeight="1" x14ac:dyDescent="0.25">
      <c r="A230" s="27">
        <v>1</v>
      </c>
      <c r="B230" s="28">
        <v>610</v>
      </c>
      <c r="C230" s="29">
        <v>5585</v>
      </c>
      <c r="D230" s="467">
        <v>11010</v>
      </c>
      <c r="E230" s="30"/>
      <c r="F230" s="6" t="s">
        <v>77</v>
      </c>
      <c r="G230" s="31">
        <f t="shared" si="92"/>
        <v>610</v>
      </c>
      <c r="H230" s="6" t="s">
        <v>15</v>
      </c>
      <c r="I230" s="61" t="s">
        <v>971</v>
      </c>
      <c r="J230" s="39"/>
      <c r="K230" s="34"/>
      <c r="L230" s="33">
        <f>'610-LIB'!L20</f>
        <v>0</v>
      </c>
      <c r="M230" s="34"/>
      <c r="N230" s="7">
        <f>'610-LIB'!N20</f>
        <v>7500</v>
      </c>
      <c r="O230" s="33">
        <f>'610-LIB'!O20</f>
        <v>1846.59</v>
      </c>
      <c r="P230" s="34"/>
      <c r="Q230" s="35">
        <f>'610-LIB'!Q20</f>
        <v>7500</v>
      </c>
      <c r="R230" s="18"/>
      <c r="S230" s="35">
        <f>'610-LIB'!S20</f>
        <v>0</v>
      </c>
      <c r="T230" s="37">
        <f t="shared" si="89"/>
        <v>7500</v>
      </c>
      <c r="U230" s="114">
        <f t="shared" si="93"/>
        <v>0</v>
      </c>
      <c r="V230" s="298">
        <f>'610-LIB'!V20</f>
        <v>0</v>
      </c>
      <c r="W230" s="298">
        <f>'610-LIB'!W20</f>
        <v>0</v>
      </c>
      <c r="X230" s="298">
        <f t="shared" si="94"/>
        <v>0</v>
      </c>
      <c r="Y230" s="34"/>
      <c r="Z230" s="175"/>
      <c r="AA230" s="39"/>
    </row>
    <row r="231" spans="1:30" ht="20.100000000000001" customHeight="1" x14ac:dyDescent="0.25">
      <c r="A231" s="27">
        <v>1</v>
      </c>
      <c r="B231" s="28">
        <v>610</v>
      </c>
      <c r="C231" s="29">
        <v>5585</v>
      </c>
      <c r="D231" s="467">
        <v>11011</v>
      </c>
      <c r="E231" s="30"/>
      <c r="F231" s="6" t="s">
        <v>77</v>
      </c>
      <c r="G231" s="31">
        <f t="shared" si="92"/>
        <v>610</v>
      </c>
      <c r="H231" s="6" t="s">
        <v>15</v>
      </c>
      <c r="I231" s="61" t="s">
        <v>973</v>
      </c>
      <c r="J231" s="39"/>
      <c r="K231" s="34"/>
      <c r="L231" s="33">
        <f>'610-LIB'!L21</f>
        <v>0</v>
      </c>
      <c r="M231" s="34"/>
      <c r="N231" s="7">
        <f>'610-LIB'!N21</f>
        <v>3000</v>
      </c>
      <c r="O231" s="33">
        <f>'610-LIB'!O21</f>
        <v>533.46</v>
      </c>
      <c r="P231" s="34"/>
      <c r="Q231" s="35">
        <f>'610-LIB'!Q21</f>
        <v>3000</v>
      </c>
      <c r="R231" s="18"/>
      <c r="S231" s="35">
        <f>'610-LIB'!S21</f>
        <v>1000</v>
      </c>
      <c r="T231" s="37">
        <f t="shared" si="89"/>
        <v>4000</v>
      </c>
      <c r="U231" s="114">
        <f t="shared" si="93"/>
        <v>0.33333333333333331</v>
      </c>
      <c r="V231" s="298">
        <f>'610-LIB'!V21</f>
        <v>0</v>
      </c>
      <c r="W231" s="298">
        <f>'610-LIB'!W21</f>
        <v>0</v>
      </c>
      <c r="X231" s="298">
        <f t="shared" si="94"/>
        <v>0</v>
      </c>
      <c r="Y231" s="34"/>
      <c r="Z231" s="175"/>
      <c r="AA231" s="39"/>
    </row>
    <row r="232" spans="1:30" ht="20.100000000000001" customHeight="1" x14ac:dyDescent="0.25">
      <c r="A232" s="27">
        <v>1</v>
      </c>
      <c r="B232" s="28">
        <v>610</v>
      </c>
      <c r="C232" s="29">
        <v>5710</v>
      </c>
      <c r="D232" s="467">
        <v>0</v>
      </c>
      <c r="E232" s="30"/>
      <c r="F232" s="6" t="s">
        <v>77</v>
      </c>
      <c r="G232" s="31">
        <f t="shared" si="92"/>
        <v>610</v>
      </c>
      <c r="H232" s="6" t="s">
        <v>15</v>
      </c>
      <c r="I232" s="6" t="s">
        <v>895</v>
      </c>
      <c r="J232" s="39"/>
      <c r="K232" s="34"/>
      <c r="L232" s="33">
        <f>'610-LIB'!L22</f>
        <v>0</v>
      </c>
      <c r="M232" s="34"/>
      <c r="N232" s="7">
        <f>'610-LIB'!N22</f>
        <v>350</v>
      </c>
      <c r="O232" s="33">
        <f>'610-LIB'!O22</f>
        <v>70.2</v>
      </c>
      <c r="P232" s="34"/>
      <c r="Q232" s="35">
        <f>'610-LIB'!Q22</f>
        <v>350</v>
      </c>
      <c r="R232" s="18"/>
      <c r="S232" s="35">
        <f>'610-LIB'!S22</f>
        <v>0</v>
      </c>
      <c r="T232" s="37">
        <f t="shared" si="89"/>
        <v>350</v>
      </c>
      <c r="U232" s="114">
        <f t="shared" si="93"/>
        <v>0</v>
      </c>
      <c r="V232" s="298">
        <f>'610-LIB'!V22</f>
        <v>0</v>
      </c>
      <c r="W232" s="298">
        <f>'610-LIB'!W22</f>
        <v>0</v>
      </c>
      <c r="X232" s="298">
        <f t="shared" si="94"/>
        <v>0</v>
      </c>
      <c r="Y232" s="34"/>
      <c r="Z232" s="175"/>
      <c r="AA232" s="39"/>
    </row>
    <row r="233" spans="1:30" ht="20.100000000000001" customHeight="1" x14ac:dyDescent="0.25">
      <c r="A233" s="27">
        <v>1</v>
      </c>
      <c r="B233" s="28">
        <v>630</v>
      </c>
      <c r="C233" s="29">
        <v>5110</v>
      </c>
      <c r="D233" s="467">
        <v>0</v>
      </c>
      <c r="E233" s="30"/>
      <c r="F233" s="6" t="s">
        <v>81</v>
      </c>
      <c r="G233" s="31">
        <f t="shared" si="88"/>
        <v>630</v>
      </c>
      <c r="H233" s="32" t="s">
        <v>22</v>
      </c>
      <c r="I233" s="32" t="s">
        <v>892</v>
      </c>
      <c r="J233" s="39"/>
      <c r="K233" s="34"/>
      <c r="L233" s="33">
        <f>'630-P&amp;R'!L8</f>
        <v>17418.12</v>
      </c>
      <c r="M233" s="34"/>
      <c r="N233" s="7">
        <f>'630-P&amp;R'!N8</f>
        <v>19037.2</v>
      </c>
      <c r="O233" s="33">
        <f>'630-P&amp;R'!O8</f>
        <v>6799</v>
      </c>
      <c r="P233" s="34"/>
      <c r="Q233" s="316">
        <f>'630-P&amp;R'!Q8</f>
        <v>19037.2</v>
      </c>
      <c r="R233" s="318"/>
      <c r="S233" s="316">
        <f>'630-P&amp;R'!S8</f>
        <v>-9037.2000000000007</v>
      </c>
      <c r="T233" s="37">
        <f t="shared" si="89"/>
        <v>10000</v>
      </c>
      <c r="U233" s="114">
        <f t="shared" si="90"/>
        <v>-0.47471266782930266</v>
      </c>
      <c r="V233" s="298">
        <f>'630-P&amp;R'!V8</f>
        <v>0</v>
      </c>
      <c r="W233" s="298">
        <f>'630-P&amp;R'!W8</f>
        <v>0</v>
      </c>
      <c r="X233" s="298">
        <f t="shared" si="91"/>
        <v>0</v>
      </c>
      <c r="Y233" s="34"/>
      <c r="Z233" s="39"/>
      <c r="AA233" s="39"/>
      <c r="AD233" s="6" t="s">
        <v>81</v>
      </c>
    </row>
    <row r="234" spans="1:30" ht="20.100000000000001" customHeight="1" x14ac:dyDescent="0.25">
      <c r="A234" s="27">
        <v>1</v>
      </c>
      <c r="B234" s="28">
        <v>630</v>
      </c>
      <c r="C234" s="29">
        <v>5210</v>
      </c>
      <c r="D234" s="467">
        <v>0</v>
      </c>
      <c r="E234" s="30"/>
      <c r="F234" s="6" t="s">
        <v>81</v>
      </c>
      <c r="G234" s="31">
        <f t="shared" si="88"/>
        <v>630</v>
      </c>
      <c r="H234" s="6" t="s">
        <v>15</v>
      </c>
      <c r="I234" s="466" t="s">
        <v>922</v>
      </c>
      <c r="J234" s="6"/>
      <c r="K234" s="34"/>
      <c r="L234" s="33">
        <f>'630-P&amp;R'!L9</f>
        <v>0</v>
      </c>
      <c r="M234" s="34"/>
      <c r="N234" s="7">
        <f>'630-P&amp;R'!N9</f>
        <v>468</v>
      </c>
      <c r="O234" s="33">
        <f>'630-P&amp;R'!O9</f>
        <v>-1020.72</v>
      </c>
      <c r="P234" s="34"/>
      <c r="Q234" s="316">
        <f>'630-P&amp;R'!Q9</f>
        <v>468</v>
      </c>
      <c r="R234" s="318"/>
      <c r="S234" s="316">
        <f>'630-P&amp;R'!S9</f>
        <v>32</v>
      </c>
      <c r="T234" s="37">
        <f t="shared" si="89"/>
        <v>500</v>
      </c>
      <c r="U234" s="114">
        <f t="shared" si="90"/>
        <v>6.8376068376068383E-2</v>
      </c>
      <c r="V234" s="298">
        <f>'630-P&amp;R'!V9</f>
        <v>0</v>
      </c>
      <c r="W234" s="298">
        <f>'630-P&amp;R'!W9</f>
        <v>0</v>
      </c>
      <c r="X234" s="420">
        <f t="shared" si="91"/>
        <v>0</v>
      </c>
      <c r="Y234" s="34"/>
      <c r="Z234" s="320"/>
      <c r="AD234" s="6" t="s">
        <v>81</v>
      </c>
    </row>
    <row r="235" spans="1:30" ht="20.100000000000001" customHeight="1" x14ac:dyDescent="0.25">
      <c r="A235" s="27">
        <v>1</v>
      </c>
      <c r="B235" s="28">
        <v>630</v>
      </c>
      <c r="C235" s="29">
        <v>5240</v>
      </c>
      <c r="D235" s="467">
        <v>0</v>
      </c>
      <c r="E235" s="30"/>
      <c r="F235" s="6" t="s">
        <v>81</v>
      </c>
      <c r="G235" s="31">
        <f t="shared" ref="G235:G237" si="95">B235</f>
        <v>630</v>
      </c>
      <c r="H235" s="6" t="s">
        <v>15</v>
      </c>
      <c r="I235" s="6" t="s">
        <v>924</v>
      </c>
      <c r="J235" s="6"/>
      <c r="K235" s="34"/>
      <c r="L235" s="33">
        <f>'630-P&amp;R'!L10</f>
        <v>9264.85</v>
      </c>
      <c r="M235" s="34"/>
      <c r="N235" s="7">
        <f>'630-P&amp;R'!N10</f>
        <v>11462</v>
      </c>
      <c r="O235" s="33">
        <f>'630-P&amp;R'!O10</f>
        <v>1800</v>
      </c>
      <c r="P235" s="34"/>
      <c r="Q235" s="316">
        <f>'630-P&amp;R'!Q10</f>
        <v>11462</v>
      </c>
      <c r="R235" s="318"/>
      <c r="S235" s="316">
        <f>'630-P&amp;R'!S10</f>
        <v>-1462</v>
      </c>
      <c r="T235" s="37">
        <f t="shared" si="89"/>
        <v>10000</v>
      </c>
      <c r="U235" s="114">
        <f t="shared" ref="U235:U237" si="96">IF(T235=0,"",(T235-N235)/N235)</f>
        <v>-0.12755191066131566</v>
      </c>
      <c r="V235" s="298">
        <f>'630-P&amp;R'!V10</f>
        <v>0</v>
      </c>
      <c r="W235" s="298">
        <f>'630-P&amp;R'!W10</f>
        <v>0</v>
      </c>
      <c r="X235" s="420">
        <f t="shared" ref="X235:X237" si="97">W235</f>
        <v>0</v>
      </c>
      <c r="Y235" s="34"/>
      <c r="Z235" s="320"/>
    </row>
    <row r="236" spans="1:30" ht="20.100000000000001" customHeight="1" x14ac:dyDescent="0.25">
      <c r="A236" s="27">
        <v>1</v>
      </c>
      <c r="B236" s="28">
        <v>630</v>
      </c>
      <c r="C236" s="29">
        <v>5340</v>
      </c>
      <c r="D236" s="467">
        <v>0</v>
      </c>
      <c r="E236" s="30"/>
      <c r="F236" s="6" t="s">
        <v>81</v>
      </c>
      <c r="G236" s="31">
        <f t="shared" si="95"/>
        <v>630</v>
      </c>
      <c r="H236" s="6" t="s">
        <v>15</v>
      </c>
      <c r="I236" s="6" t="s">
        <v>894</v>
      </c>
      <c r="J236" s="6"/>
      <c r="K236" s="34"/>
      <c r="L236" s="33">
        <f>'630-P&amp;R'!L11</f>
        <v>0</v>
      </c>
      <c r="M236" s="34"/>
      <c r="N236" s="7">
        <f>'630-P&amp;R'!N11</f>
        <v>655</v>
      </c>
      <c r="O236" s="33">
        <f>'630-P&amp;R'!O11</f>
        <v>205.96</v>
      </c>
      <c r="P236" s="34"/>
      <c r="Q236" s="316">
        <f>'630-P&amp;R'!Q11</f>
        <v>655</v>
      </c>
      <c r="R236" s="318"/>
      <c r="S236" s="316">
        <f>'630-P&amp;R'!S11</f>
        <v>-155</v>
      </c>
      <c r="T236" s="37">
        <f t="shared" si="89"/>
        <v>500</v>
      </c>
      <c r="U236" s="114">
        <f t="shared" si="96"/>
        <v>-0.23664122137404581</v>
      </c>
      <c r="V236" s="298">
        <f>'630-P&amp;R'!V11</f>
        <v>0</v>
      </c>
      <c r="W236" s="298">
        <f>'630-P&amp;R'!W11</f>
        <v>0</v>
      </c>
      <c r="X236" s="420">
        <f t="shared" si="97"/>
        <v>0</v>
      </c>
      <c r="Y236" s="34"/>
      <c r="Z236" s="320"/>
    </row>
    <row r="237" spans="1:30" ht="20.100000000000001" customHeight="1" x14ac:dyDescent="0.25">
      <c r="A237" s="27">
        <v>1</v>
      </c>
      <c r="B237" s="28">
        <v>630</v>
      </c>
      <c r="C237" s="29">
        <v>5580</v>
      </c>
      <c r="D237" s="467">
        <v>0</v>
      </c>
      <c r="E237" s="30"/>
      <c r="F237" s="6" t="s">
        <v>81</v>
      </c>
      <c r="G237" s="31">
        <f t="shared" si="95"/>
        <v>630</v>
      </c>
      <c r="H237" s="6" t="s">
        <v>15</v>
      </c>
      <c r="I237" s="32" t="s">
        <v>891</v>
      </c>
      <c r="J237" s="6"/>
      <c r="K237" s="34"/>
      <c r="L237" s="33">
        <f>'630-P&amp;R'!L12</f>
        <v>0</v>
      </c>
      <c r="M237" s="34"/>
      <c r="N237" s="7">
        <f>'630-P&amp;R'!N12</f>
        <v>1184.94</v>
      </c>
      <c r="O237" s="33">
        <f>'630-P&amp;R'!O12</f>
        <v>113.5</v>
      </c>
      <c r="P237" s="34"/>
      <c r="Q237" s="316">
        <f>'630-P&amp;R'!Q12</f>
        <v>1184.94</v>
      </c>
      <c r="R237" s="318"/>
      <c r="S237" s="316">
        <f>'630-P&amp;R'!S12</f>
        <v>-1184.94</v>
      </c>
      <c r="T237" s="37">
        <f t="shared" si="89"/>
        <v>0</v>
      </c>
      <c r="U237" s="114" t="str">
        <f t="shared" si="96"/>
        <v/>
      </c>
      <c r="V237" s="298">
        <f>'630-P&amp;R'!V12</f>
        <v>0</v>
      </c>
      <c r="W237" s="298">
        <f>'630-P&amp;R'!W12</f>
        <v>0</v>
      </c>
      <c r="X237" s="420">
        <f t="shared" si="97"/>
        <v>0</v>
      </c>
      <c r="Y237" s="34"/>
      <c r="Z237" s="320"/>
    </row>
    <row r="238" spans="1:30" ht="20.100000000000001" customHeight="1" x14ac:dyDescent="0.25">
      <c r="A238" s="27">
        <v>1</v>
      </c>
      <c r="B238" s="28">
        <v>691</v>
      </c>
      <c r="C238" s="29">
        <v>5580</v>
      </c>
      <c r="D238" s="467">
        <v>0</v>
      </c>
      <c r="E238" s="30"/>
      <c r="F238" s="6" t="s">
        <v>84</v>
      </c>
      <c r="G238" s="31">
        <f t="shared" si="88"/>
        <v>691</v>
      </c>
      <c r="H238" s="6" t="s">
        <v>15</v>
      </c>
      <c r="I238" s="32" t="s">
        <v>979</v>
      </c>
      <c r="J238" s="6"/>
      <c r="K238" s="34"/>
      <c r="L238" s="33">
        <f>'691-HCM'!L8</f>
        <v>1295</v>
      </c>
      <c r="M238" s="34"/>
      <c r="N238" s="7">
        <f>'691-HCM'!N8</f>
        <v>1500</v>
      </c>
      <c r="O238" s="33">
        <f>'691-HCM'!O8</f>
        <v>0</v>
      </c>
      <c r="P238" s="34">
        <v>1500</v>
      </c>
      <c r="Q238" s="35">
        <f>'691-HCM'!Q8</f>
        <v>1500</v>
      </c>
      <c r="R238" s="18"/>
      <c r="S238" s="35">
        <f>'691-HCM'!S8</f>
        <v>0</v>
      </c>
      <c r="T238" s="37">
        <f t="shared" si="89"/>
        <v>1500</v>
      </c>
      <c r="U238" s="114">
        <f t="shared" si="90"/>
        <v>0</v>
      </c>
      <c r="V238" s="298">
        <f>'691-HCM'!V8</f>
        <v>0</v>
      </c>
      <c r="W238" s="298">
        <f>'691-HCM'!W8</f>
        <v>0</v>
      </c>
      <c r="X238" s="298">
        <f t="shared" si="91"/>
        <v>0</v>
      </c>
      <c r="Y238" s="34"/>
      <c r="AD238" s="6" t="s">
        <v>84</v>
      </c>
    </row>
    <row r="239" spans="1:30" ht="20.100000000000001" customHeight="1" x14ac:dyDescent="0.25">
      <c r="A239" s="27">
        <v>1</v>
      </c>
      <c r="B239" s="28">
        <v>692</v>
      </c>
      <c r="C239" s="29">
        <v>5350</v>
      </c>
      <c r="D239" s="467">
        <v>0</v>
      </c>
      <c r="E239" s="30"/>
      <c r="F239" s="6" t="s">
        <v>87</v>
      </c>
      <c r="G239" s="31">
        <f t="shared" si="88"/>
        <v>692</v>
      </c>
      <c r="H239" s="6" t="s">
        <v>15</v>
      </c>
      <c r="I239" s="32" t="s">
        <v>980</v>
      </c>
      <c r="J239" s="6"/>
      <c r="K239" s="34"/>
      <c r="L239" s="33">
        <f>'692-MMD'!L8</f>
        <v>1700</v>
      </c>
      <c r="M239" s="34"/>
      <c r="N239" s="7">
        <f>'692-MMD'!N8</f>
        <v>1800</v>
      </c>
      <c r="O239" s="33">
        <f>'692-MMD'!O8</f>
        <v>0</v>
      </c>
      <c r="P239" s="34"/>
      <c r="Q239" s="35">
        <f>'692-MMD'!Q8</f>
        <v>1800</v>
      </c>
      <c r="R239" s="18"/>
      <c r="S239" s="35">
        <f>'692-MMD'!S8</f>
        <v>0</v>
      </c>
      <c r="T239" s="37">
        <f t="shared" si="89"/>
        <v>1800</v>
      </c>
      <c r="U239" s="114">
        <f t="shared" si="90"/>
        <v>0</v>
      </c>
      <c r="V239" s="298">
        <f>'692-MMD'!V8</f>
        <v>0</v>
      </c>
      <c r="W239" s="298">
        <f>'692-MMD'!W8</f>
        <v>0</v>
      </c>
      <c r="X239" s="298">
        <f t="shared" si="91"/>
        <v>0</v>
      </c>
      <c r="Y239" s="34"/>
      <c r="AD239" s="6" t="s">
        <v>261</v>
      </c>
    </row>
    <row r="240" spans="1:30" ht="20.100000000000001" customHeight="1" thickBot="1" x14ac:dyDescent="0.3">
      <c r="E240" s="30"/>
      <c r="I240" s="66" t="str">
        <f>A217</f>
        <v xml:space="preserve">CULTURE &amp; RECREATION:  </v>
      </c>
      <c r="J240" s="6"/>
      <c r="K240" s="34"/>
      <c r="L240" s="65">
        <f t="shared" ref="L240" si="98">SUM(L218:L239)</f>
        <v>216240.87000000002</v>
      </c>
      <c r="M240" s="34"/>
      <c r="N240" s="65">
        <f>SUM(N218:N239)</f>
        <v>222937.14</v>
      </c>
      <c r="O240" s="65">
        <f t="shared" ref="O240" si="99">SUM(O218:O239)</f>
        <v>71515.19</v>
      </c>
      <c r="P240" s="34"/>
      <c r="Q240" s="42">
        <f t="shared" ref="Q240:X240" si="100">SUM(Q218:Q239)</f>
        <v>222937.14</v>
      </c>
      <c r="R240" s="112"/>
      <c r="S240" s="42">
        <f t="shared" si="100"/>
        <v>-6824.7400000000016</v>
      </c>
      <c r="T240" s="42">
        <f t="shared" si="100"/>
        <v>216112.40000000002</v>
      </c>
      <c r="U240" s="113">
        <f t="shared" si="90"/>
        <v>-3.0612844499575038E-2</v>
      </c>
      <c r="V240" s="299">
        <f t="shared" si="100"/>
        <v>0</v>
      </c>
      <c r="W240" s="299">
        <f t="shared" si="100"/>
        <v>0</v>
      </c>
      <c r="X240" s="299">
        <f t="shared" si="100"/>
        <v>0</v>
      </c>
      <c r="Y240" s="34"/>
    </row>
    <row r="241" spans="1:30" ht="20.100000000000001" customHeight="1" x14ac:dyDescent="0.25">
      <c r="J241" s="6"/>
      <c r="K241" s="34"/>
      <c r="M241" s="34"/>
      <c r="P241" s="34"/>
      <c r="V241" s="295"/>
      <c r="W241" s="293"/>
      <c r="X241" s="293"/>
      <c r="Y241" s="34"/>
    </row>
    <row r="242" spans="1:30" s="20" customFormat="1" ht="20.100000000000001" customHeight="1" x14ac:dyDescent="0.25">
      <c r="A242" s="60" t="s">
        <v>195</v>
      </c>
      <c r="B242" s="25"/>
      <c r="C242" s="26"/>
      <c r="D242" s="470"/>
      <c r="E242" s="14"/>
      <c r="K242" s="109"/>
      <c r="L242" s="110"/>
      <c r="M242" s="109"/>
      <c r="N242" s="18"/>
      <c r="O242" s="18"/>
      <c r="P242" s="109"/>
      <c r="Q242" s="460"/>
      <c r="R242" s="18"/>
      <c r="S242" s="460"/>
      <c r="T242" s="460"/>
      <c r="U242" s="18"/>
      <c r="V242" s="296"/>
      <c r="W242" s="294"/>
      <c r="X242" s="294"/>
      <c r="Y242" s="109"/>
    </row>
    <row r="243" spans="1:30" ht="20.100000000000001" customHeight="1" x14ac:dyDescent="0.25">
      <c r="A243" s="27">
        <v>1</v>
      </c>
      <c r="B243" s="28">
        <v>700</v>
      </c>
      <c r="C243" s="29">
        <v>5750</v>
      </c>
      <c r="D243" s="467">
        <v>0</v>
      </c>
      <c r="E243" s="30"/>
      <c r="F243" s="6" t="s">
        <v>91</v>
      </c>
      <c r="G243" s="31">
        <f>B243</f>
        <v>700</v>
      </c>
      <c r="H243" s="6" t="s">
        <v>15</v>
      </c>
      <c r="I243" s="32" t="s">
        <v>96</v>
      </c>
      <c r="J243" s="6"/>
      <c r="K243" s="34"/>
      <c r="L243" s="33">
        <f>'7xx-DBT'!L16</f>
        <v>6386.72</v>
      </c>
      <c r="M243" s="34"/>
      <c r="N243" s="7">
        <f>'7xx-DBT'!N16</f>
        <v>26300</v>
      </c>
      <c r="O243" s="33">
        <f>'7xx-DBT'!O16</f>
        <v>1288.52</v>
      </c>
      <c r="P243" s="34"/>
      <c r="Q243" s="35">
        <f>'7xx-DBT'!Q16</f>
        <v>26300</v>
      </c>
      <c r="R243" s="18"/>
      <c r="S243" s="35">
        <f>'7xx-DBT'!S16</f>
        <v>-1300</v>
      </c>
      <c r="T243" s="37">
        <f t="shared" ref="T243:T251" si="101">Q243+S243</f>
        <v>25000</v>
      </c>
      <c r="U243" s="114">
        <f>IF(T243=0,"",(T243-N243)/N243)</f>
        <v>-4.9429657794676805E-2</v>
      </c>
      <c r="V243" s="298">
        <f>'7xx-DBT'!V16</f>
        <v>0</v>
      </c>
      <c r="W243" s="298">
        <f>'7xx-DBT'!W16</f>
        <v>0</v>
      </c>
      <c r="X243" s="420"/>
      <c r="Y243" s="34"/>
      <c r="Z243" s="320"/>
      <c r="AD243" s="6" t="s">
        <v>135</v>
      </c>
    </row>
    <row r="244" spans="1:30" ht="20.100000000000001" customHeight="1" x14ac:dyDescent="0.25">
      <c r="A244" s="27">
        <v>1</v>
      </c>
      <c r="B244" s="28">
        <v>700</v>
      </c>
      <c r="C244" s="29">
        <v>5910</v>
      </c>
      <c r="D244" s="467">
        <v>12001</v>
      </c>
      <c r="E244" s="30"/>
      <c r="F244" s="6" t="s">
        <v>91</v>
      </c>
      <c r="G244" s="31">
        <f>B244</f>
        <v>700</v>
      </c>
      <c r="H244" s="6" t="s">
        <v>15</v>
      </c>
      <c r="I244" s="32" t="s">
        <v>92</v>
      </c>
      <c r="J244" s="6"/>
      <c r="K244" s="34"/>
      <c r="L244" s="33">
        <f>'7xx-DBT'!L8</f>
        <v>16469.54</v>
      </c>
      <c r="M244" s="34"/>
      <c r="N244" s="7">
        <f>'7xx-DBT'!N8</f>
        <v>17000</v>
      </c>
      <c r="O244" s="33">
        <f>'7xx-DBT'!O8</f>
        <v>0</v>
      </c>
      <c r="P244" s="34"/>
      <c r="Q244" s="35">
        <f>'7xx-DBT'!Q8</f>
        <v>17000</v>
      </c>
      <c r="R244" s="18"/>
      <c r="S244" s="316">
        <f>'7xx-DBT'!S8</f>
        <v>0</v>
      </c>
      <c r="T244" s="37">
        <f t="shared" si="101"/>
        <v>17000</v>
      </c>
      <c r="U244" s="114">
        <f t="shared" ref="U244:U252" si="102">IF(T244=0,"",(T244-N244)/N244)</f>
        <v>0</v>
      </c>
      <c r="V244" s="298">
        <f>'7xx-DBT'!V8</f>
        <v>0</v>
      </c>
      <c r="W244" s="298">
        <f>'7xx-DBT'!W8</f>
        <v>0</v>
      </c>
      <c r="X244" s="420"/>
      <c r="Y244" s="34"/>
      <c r="AD244" s="6" t="s">
        <v>135</v>
      </c>
    </row>
    <row r="245" spans="1:30" ht="20.100000000000001" customHeight="1" x14ac:dyDescent="0.25">
      <c r="A245" s="27">
        <v>1</v>
      </c>
      <c r="B245" s="28">
        <v>700</v>
      </c>
      <c r="C245" s="29">
        <v>5910</v>
      </c>
      <c r="D245" s="467">
        <v>12003</v>
      </c>
      <c r="E245" s="30"/>
      <c r="F245" s="6" t="s">
        <v>91</v>
      </c>
      <c r="G245" s="31">
        <f>B245</f>
        <v>700</v>
      </c>
      <c r="H245" s="6" t="s">
        <v>15</v>
      </c>
      <c r="I245" s="6" t="s">
        <v>94</v>
      </c>
      <c r="J245" s="6"/>
      <c r="K245" s="34"/>
      <c r="L245" s="33">
        <f>'7xx-DBT'!L10</f>
        <v>31125</v>
      </c>
      <c r="M245" s="34"/>
      <c r="N245" s="7">
        <f>'7xx-DBT'!N10</f>
        <v>30375</v>
      </c>
      <c r="O245" s="33">
        <f>'7xx-DBT'!O10</f>
        <v>0</v>
      </c>
      <c r="P245" s="34"/>
      <c r="Q245" s="35">
        <f>'7xx-DBT'!Q10</f>
        <v>30375</v>
      </c>
      <c r="R245" s="18"/>
      <c r="S245" s="35">
        <f>'7xx-DBT'!S10</f>
        <v>-30375</v>
      </c>
      <c r="T245" s="37">
        <f t="shared" si="101"/>
        <v>0</v>
      </c>
      <c r="U245" s="114" t="str">
        <f>IF(T245=0,"",(T245-N245)/N245)</f>
        <v/>
      </c>
      <c r="V245" s="298">
        <f>'7xx-DBT'!V10</f>
        <v>0</v>
      </c>
      <c r="W245" s="298">
        <f>'7xx-DBT'!W10</f>
        <v>0</v>
      </c>
      <c r="X245" s="298">
        <f>W245</f>
        <v>0</v>
      </c>
      <c r="Y245" s="34"/>
      <c r="AD245" s="6" t="s">
        <v>135</v>
      </c>
    </row>
    <row r="246" spans="1:30" ht="20.100000000000001" customHeight="1" x14ac:dyDescent="0.25">
      <c r="A246" s="27">
        <v>1</v>
      </c>
      <c r="B246" s="28">
        <v>700</v>
      </c>
      <c r="C246" s="29">
        <v>5910</v>
      </c>
      <c r="D246" s="467">
        <v>12004</v>
      </c>
      <c r="E246" s="30"/>
      <c r="F246" s="6" t="s">
        <v>91</v>
      </c>
      <c r="G246" s="31">
        <f>B246</f>
        <v>700</v>
      </c>
      <c r="H246" s="6" t="s">
        <v>15</v>
      </c>
      <c r="I246" s="32" t="s">
        <v>95</v>
      </c>
      <c r="J246" s="6"/>
      <c r="K246" s="34"/>
      <c r="L246" s="33">
        <f>'7xx-DBT'!L11</f>
        <v>124300</v>
      </c>
      <c r="M246" s="34"/>
      <c r="N246" s="7">
        <f>'7xx-DBT'!N11</f>
        <v>122100</v>
      </c>
      <c r="O246" s="33">
        <f>'7xx-DBT'!O11</f>
        <v>116600</v>
      </c>
      <c r="P246" s="34"/>
      <c r="Q246" s="35">
        <f>'7xx-DBT'!Q11</f>
        <v>122100</v>
      </c>
      <c r="R246" s="18"/>
      <c r="S246" s="35">
        <f>'7xx-DBT'!S11</f>
        <v>-2200</v>
      </c>
      <c r="T246" s="37">
        <f t="shared" si="101"/>
        <v>119900</v>
      </c>
      <c r="U246" s="114">
        <f>IF(T246=0,"",(T246-N246)/N246)</f>
        <v>-1.8018018018018018E-2</v>
      </c>
      <c r="V246" s="298">
        <f>'7xx-DBT'!V11</f>
        <v>0</v>
      </c>
      <c r="W246" s="298">
        <f>'7xx-DBT'!W11</f>
        <v>0</v>
      </c>
      <c r="X246" s="298">
        <f>W246</f>
        <v>0</v>
      </c>
      <c r="Y246" s="34"/>
      <c r="AD246" s="6" t="s">
        <v>135</v>
      </c>
    </row>
    <row r="247" spans="1:30" ht="20.100000000000001" customHeight="1" x14ac:dyDescent="0.25">
      <c r="A247" s="27">
        <v>1</v>
      </c>
      <c r="B247" s="28">
        <v>700</v>
      </c>
      <c r="C247" s="29">
        <v>5910</v>
      </c>
      <c r="D247" s="467">
        <v>12006</v>
      </c>
      <c r="E247" s="30"/>
      <c r="F247" s="6" t="s">
        <v>91</v>
      </c>
      <c r="G247" s="31">
        <v>710</v>
      </c>
      <c r="H247" s="6" t="s">
        <v>15</v>
      </c>
      <c r="I247" s="32" t="s">
        <v>97</v>
      </c>
      <c r="J247" s="6"/>
      <c r="K247" s="34"/>
      <c r="L247" s="33">
        <f>'7xx-DBT'!L13</f>
        <v>127300</v>
      </c>
      <c r="M247" s="34"/>
      <c r="N247" s="7">
        <f>'7xx-DBT'!N13</f>
        <v>124300</v>
      </c>
      <c r="O247" s="33">
        <f>'7xx-DBT'!O13</f>
        <v>12150</v>
      </c>
      <c r="P247" s="34"/>
      <c r="Q247" s="35">
        <f>'7xx-DBT'!Q13</f>
        <v>124300</v>
      </c>
      <c r="R247" s="18"/>
      <c r="S247" s="35">
        <f>'7xx-DBT'!S13</f>
        <v>-3000</v>
      </c>
      <c r="T247" s="37">
        <f t="shared" si="101"/>
        <v>121300</v>
      </c>
      <c r="U247" s="114">
        <f>IF(T247=0,"",(T247-N247)/N247)</f>
        <v>-2.413515687851971E-2</v>
      </c>
      <c r="V247" s="298">
        <f>'7xx-DBT'!V13</f>
        <v>0</v>
      </c>
      <c r="W247" s="298">
        <f>'7xx-DBT'!W13</f>
        <v>0</v>
      </c>
      <c r="X247" s="298">
        <f>W247</f>
        <v>0</v>
      </c>
      <c r="Y247" s="34"/>
      <c r="AD247" s="6" t="s">
        <v>135</v>
      </c>
    </row>
    <row r="248" spans="1:30" ht="20.100000000000001" customHeight="1" x14ac:dyDescent="0.25">
      <c r="A248" s="27">
        <v>1</v>
      </c>
      <c r="B248" s="28">
        <v>700</v>
      </c>
      <c r="C248" s="29">
        <v>5910</v>
      </c>
      <c r="D248" s="467">
        <v>12007</v>
      </c>
      <c r="E248" s="30"/>
      <c r="F248" s="6" t="s">
        <v>91</v>
      </c>
      <c r="G248" s="31">
        <f>B248</f>
        <v>700</v>
      </c>
      <c r="H248" s="6" t="s">
        <v>15</v>
      </c>
      <c r="I248" s="32" t="s">
        <v>281</v>
      </c>
      <c r="J248" s="430"/>
      <c r="K248" s="34"/>
      <c r="L248" s="33">
        <f>'7xx-DBT'!L14</f>
        <v>0</v>
      </c>
      <c r="M248" s="34"/>
      <c r="N248" s="423">
        <f>'7xx-DBT'!N14</f>
        <v>32350</v>
      </c>
      <c r="O248" s="33">
        <f>'7xx-DBT'!O14</f>
        <v>0</v>
      </c>
      <c r="P248" s="34"/>
      <c r="Q248" s="35">
        <f>'7xx-DBT'!Q14</f>
        <v>32350</v>
      </c>
      <c r="R248" s="18"/>
      <c r="S248" s="35">
        <f>'7xx-DBT'!S14</f>
        <v>-8350</v>
      </c>
      <c r="T248" s="37">
        <f t="shared" si="101"/>
        <v>24000</v>
      </c>
      <c r="U248" s="114">
        <f>IF(T248=0,"",(T248-N248)/N248)</f>
        <v>-0.25811437403400311</v>
      </c>
      <c r="V248" s="298">
        <f>'7xx-DBT'!V14</f>
        <v>0</v>
      </c>
      <c r="W248" s="298"/>
      <c r="X248" s="420"/>
      <c r="Y248" s="34"/>
      <c r="Z248" s="430"/>
      <c r="AA248" s="430"/>
      <c r="AB248" s="430"/>
    </row>
    <row r="249" spans="1:30" ht="20.100000000000001" customHeight="1" x14ac:dyDescent="0.25">
      <c r="A249" s="27">
        <v>1</v>
      </c>
      <c r="B249" s="28">
        <v>700</v>
      </c>
      <c r="C249" s="29">
        <v>5910</v>
      </c>
      <c r="D249" s="467">
        <v>12010</v>
      </c>
      <c r="E249" s="30"/>
      <c r="F249" s="6" t="s">
        <v>91</v>
      </c>
      <c r="G249" s="31">
        <f>B249</f>
        <v>700</v>
      </c>
      <c r="H249" s="6" t="s">
        <v>15</v>
      </c>
      <c r="I249" s="32" t="s">
        <v>280</v>
      </c>
      <c r="J249" s="6"/>
      <c r="K249" s="34"/>
      <c r="L249" s="33">
        <f>'7xx-DBT'!L15</f>
        <v>8120</v>
      </c>
      <c r="M249" s="34"/>
      <c r="N249" s="423">
        <f>'7xx-DBT'!N15</f>
        <v>134700</v>
      </c>
      <c r="O249" s="33">
        <f>'7xx-DBT'!O15</f>
        <v>0</v>
      </c>
      <c r="P249" s="34"/>
      <c r="Q249" s="35">
        <f>'7xx-DBT'!Q15</f>
        <v>134700</v>
      </c>
      <c r="R249" s="18"/>
      <c r="S249" s="35">
        <f>'7xx-DBT'!S15</f>
        <v>-4200</v>
      </c>
      <c r="T249" s="37">
        <f t="shared" si="101"/>
        <v>130500</v>
      </c>
      <c r="U249" s="114">
        <f>IF(T249=0,"",(T249-N249)/N249)</f>
        <v>-3.1180400890868598E-2</v>
      </c>
      <c r="V249" s="298">
        <f>'7xx-DBT'!V15</f>
        <v>0</v>
      </c>
      <c r="W249" s="298">
        <f>'7xx-DBT'!W15</f>
        <v>0</v>
      </c>
      <c r="X249" s="298">
        <f>W249</f>
        <v>0</v>
      </c>
      <c r="Y249" s="34"/>
    </row>
    <row r="250" spans="1:30" ht="20.100000000000001" customHeight="1" x14ac:dyDescent="0.25">
      <c r="A250" s="27">
        <v>1</v>
      </c>
      <c r="B250" s="28">
        <v>700</v>
      </c>
      <c r="C250" s="29">
        <v>5910</v>
      </c>
      <c r="D250" s="467">
        <v>12011</v>
      </c>
      <c r="E250" s="30"/>
      <c r="F250" s="6" t="s">
        <v>91</v>
      </c>
      <c r="G250" s="31">
        <f>B250</f>
        <v>700</v>
      </c>
      <c r="H250" s="6" t="s">
        <v>15</v>
      </c>
      <c r="I250" s="61" t="s">
        <v>1169</v>
      </c>
      <c r="J250" s="6"/>
      <c r="K250" s="34"/>
      <c r="L250" s="33">
        <f>'7xx-DBT'!L9</f>
        <v>0</v>
      </c>
      <c r="M250" s="34"/>
      <c r="N250" s="7">
        <f>'7xx-DBT'!N9</f>
        <v>0</v>
      </c>
      <c r="O250" s="33">
        <f>'7xx-DBT'!O9</f>
        <v>0</v>
      </c>
      <c r="P250" s="34"/>
      <c r="Q250" s="35">
        <f>'7xx-DBT'!Q9</f>
        <v>0</v>
      </c>
      <c r="R250" s="18"/>
      <c r="S250" s="35">
        <f>'7xx-DBT'!S9</f>
        <v>15000</v>
      </c>
      <c r="T250" s="37">
        <f t="shared" si="101"/>
        <v>15000</v>
      </c>
      <c r="U250" s="114" t="e">
        <f t="shared" si="102"/>
        <v>#DIV/0!</v>
      </c>
      <c r="V250" s="298">
        <f>'7xx-DBT'!V9</f>
        <v>0</v>
      </c>
      <c r="W250" s="298">
        <f>'7xx-DBT'!W9</f>
        <v>0</v>
      </c>
      <c r="X250" s="298">
        <f>W250</f>
        <v>0</v>
      </c>
      <c r="Y250" s="34"/>
      <c r="AD250" s="6" t="s">
        <v>135</v>
      </c>
    </row>
    <row r="251" spans="1:30" ht="20.100000000000001" customHeight="1" x14ac:dyDescent="0.25">
      <c r="A251" s="27">
        <v>1</v>
      </c>
      <c r="B251" s="28">
        <v>700</v>
      </c>
      <c r="C251" s="29">
        <v>5910</v>
      </c>
      <c r="D251" s="467">
        <v>12005</v>
      </c>
      <c r="E251" s="30"/>
      <c r="F251" s="6" t="s">
        <v>91</v>
      </c>
      <c r="G251" s="31">
        <v>710</v>
      </c>
      <c r="H251" s="6" t="s">
        <v>15</v>
      </c>
      <c r="I251" s="5" t="s">
        <v>277</v>
      </c>
      <c r="J251" s="6"/>
      <c r="K251" s="34"/>
      <c r="L251" s="33">
        <f>'7xx-DBT'!L12</f>
        <v>86084</v>
      </c>
      <c r="M251" s="34"/>
      <c r="N251" s="7">
        <f>'7xx-DBT'!N12</f>
        <v>0</v>
      </c>
      <c r="O251" s="33">
        <f>'7xx-DBT'!O12</f>
        <v>0</v>
      </c>
      <c r="P251" s="34"/>
      <c r="Q251" s="35">
        <f>'7xx-DBT'!Q12</f>
        <v>0</v>
      </c>
      <c r="R251" s="18"/>
      <c r="S251" s="35">
        <f>'7xx-DBT'!S12</f>
        <v>0</v>
      </c>
      <c r="T251" s="37">
        <f t="shared" si="101"/>
        <v>0</v>
      </c>
      <c r="U251" s="114" t="str">
        <f>IF(T251=0,"",(T251-N251)/N251)</f>
        <v/>
      </c>
      <c r="V251" s="298">
        <f>'7xx-DBT'!V12</f>
        <v>0</v>
      </c>
      <c r="W251" s="298">
        <f>'7xx-DBT'!W12</f>
        <v>0</v>
      </c>
      <c r="X251" s="298">
        <f t="shared" ref="X251" si="103">W251</f>
        <v>0</v>
      </c>
      <c r="Y251" s="34"/>
      <c r="AD251" s="6" t="s">
        <v>135</v>
      </c>
    </row>
    <row r="252" spans="1:30" ht="20.100000000000001" customHeight="1" thickBot="1" x14ac:dyDescent="0.3">
      <c r="E252" s="30"/>
      <c r="I252" s="66" t="str">
        <f>A242</f>
        <v xml:space="preserve">DEBT SERVICE:  </v>
      </c>
      <c r="J252" s="6"/>
      <c r="K252" s="34"/>
      <c r="L252" s="65">
        <f>SUM(L243:L251)</f>
        <v>399785.26</v>
      </c>
      <c r="M252" s="34"/>
      <c r="N252" s="65">
        <f t="shared" ref="N252:X252" si="104">SUM(N243:N251)</f>
        <v>487125</v>
      </c>
      <c r="O252" s="65">
        <f t="shared" si="104"/>
        <v>130038.52</v>
      </c>
      <c r="P252" s="34"/>
      <c r="Q252" s="65">
        <f t="shared" si="104"/>
        <v>487125</v>
      </c>
      <c r="R252" s="112"/>
      <c r="S252" s="65">
        <f t="shared" si="104"/>
        <v>-34425</v>
      </c>
      <c r="T252" s="65">
        <f t="shared" si="104"/>
        <v>452700</v>
      </c>
      <c r="U252" s="113">
        <f t="shared" si="102"/>
        <v>-7.0669745958429564E-2</v>
      </c>
      <c r="V252" s="65">
        <f t="shared" si="104"/>
        <v>0</v>
      </c>
      <c r="W252" s="65">
        <f t="shared" si="104"/>
        <v>0</v>
      </c>
      <c r="X252" s="65">
        <f t="shared" si="104"/>
        <v>0</v>
      </c>
      <c r="Y252" s="34"/>
    </row>
    <row r="253" spans="1:30" ht="20.100000000000001" customHeight="1" x14ac:dyDescent="0.25">
      <c r="J253" s="6"/>
      <c r="K253" s="34"/>
      <c r="M253" s="34"/>
      <c r="P253" s="34"/>
      <c r="V253" s="295"/>
      <c r="W253" s="293"/>
      <c r="X253" s="293"/>
      <c r="Y253" s="34"/>
    </row>
    <row r="254" spans="1:30" s="20" customFormat="1" ht="20.100000000000001" customHeight="1" x14ac:dyDescent="0.25">
      <c r="A254" s="60" t="s">
        <v>256</v>
      </c>
      <c r="B254" s="25"/>
      <c r="C254" s="26"/>
      <c r="D254" s="470"/>
      <c r="E254" s="14"/>
      <c r="K254" s="109"/>
      <c r="L254" s="110"/>
      <c r="M254" s="109"/>
      <c r="N254" s="18"/>
      <c r="O254" s="18"/>
      <c r="P254" s="109"/>
      <c r="Q254" s="460"/>
      <c r="R254" s="18"/>
      <c r="S254" s="460"/>
      <c r="T254" s="460"/>
      <c r="U254" s="18"/>
      <c r="V254" s="296"/>
      <c r="W254" s="294"/>
      <c r="X254" s="294"/>
      <c r="Y254" s="109"/>
    </row>
    <row r="255" spans="1:30" ht="20.100000000000001" customHeight="1" x14ac:dyDescent="0.25">
      <c r="A255" s="27">
        <v>1</v>
      </c>
      <c r="B255" s="28">
        <v>820</v>
      </c>
      <c r="C255" s="29">
        <v>5690</v>
      </c>
      <c r="D255" s="467">
        <v>11001</v>
      </c>
      <c r="E255" s="30"/>
      <c r="F255" s="6" t="s">
        <v>100</v>
      </c>
      <c r="G255" s="31">
        <v>820</v>
      </c>
      <c r="H255" s="6" t="s">
        <v>15</v>
      </c>
      <c r="I255" s="5" t="s">
        <v>1001</v>
      </c>
      <c r="J255" s="6"/>
      <c r="K255" s="34"/>
      <c r="L255" s="33">
        <f>'820-ASM'!L8</f>
        <v>990</v>
      </c>
      <c r="M255" s="34"/>
      <c r="N255" s="7">
        <f>'820-ASM'!N8</f>
        <v>1086</v>
      </c>
      <c r="O255" s="33">
        <f>'820-ASM'!O8</f>
        <v>355</v>
      </c>
      <c r="P255" s="34"/>
      <c r="Q255" s="35">
        <f>'820-ASM'!Q8</f>
        <v>1086</v>
      </c>
      <c r="R255" s="18"/>
      <c r="S255" s="35">
        <f>'820-ASM'!S8</f>
        <v>19</v>
      </c>
      <c r="T255" s="37">
        <f t="shared" ref="T255:T258" si="105">Q255+S255</f>
        <v>1105</v>
      </c>
      <c r="U255" s="114">
        <f>IF(T255=0,"",(T255-N255)/N255)</f>
        <v>1.7495395948434623E-2</v>
      </c>
      <c r="V255" s="298">
        <f>'820-ASM'!V8</f>
        <v>0</v>
      </c>
      <c r="W255" s="298">
        <f>'820-ASM'!W8</f>
        <v>0</v>
      </c>
      <c r="X255" s="298">
        <f>W255</f>
        <v>0</v>
      </c>
      <c r="Y255" s="34"/>
      <c r="AD255" s="6" t="s">
        <v>118</v>
      </c>
    </row>
    <row r="256" spans="1:30" ht="20.100000000000001" customHeight="1" x14ac:dyDescent="0.25">
      <c r="A256" s="27">
        <v>1</v>
      </c>
      <c r="B256" s="28">
        <v>820</v>
      </c>
      <c r="C256" s="29">
        <v>5690</v>
      </c>
      <c r="D256" s="467">
        <v>11002</v>
      </c>
      <c r="E256" s="30"/>
      <c r="F256" s="6" t="s">
        <v>100</v>
      </c>
      <c r="G256" s="31">
        <v>820</v>
      </c>
      <c r="H256" s="6" t="s">
        <v>15</v>
      </c>
      <c r="I256" s="5" t="s">
        <v>1002</v>
      </c>
      <c r="J256" s="6"/>
      <c r="K256" s="34"/>
      <c r="L256" s="33">
        <f>'820-ASM'!L9</f>
        <v>2354</v>
      </c>
      <c r="M256" s="34"/>
      <c r="N256" s="7">
        <f>'820-ASM'!N9</f>
        <v>2080</v>
      </c>
      <c r="O256" s="33">
        <f>'820-ASM'!O9</f>
        <v>848</v>
      </c>
      <c r="P256" s="34"/>
      <c r="Q256" s="35">
        <f>'820-ASM'!Q9</f>
        <v>2080</v>
      </c>
      <c r="R256" s="18"/>
      <c r="S256" s="35">
        <f>'820-ASM'!S9</f>
        <v>640</v>
      </c>
      <c r="T256" s="37">
        <f t="shared" si="105"/>
        <v>2720</v>
      </c>
      <c r="U256" s="114">
        <f>IF(T256=0,"",(T256-N256)/N256)</f>
        <v>0.30769230769230771</v>
      </c>
      <c r="V256" s="298">
        <f>'820-ASM'!V9</f>
        <v>0</v>
      </c>
      <c r="W256" s="298">
        <f>'820-ASM'!W9</f>
        <v>0</v>
      </c>
      <c r="X256" s="298">
        <f t="shared" ref="X256:X258" si="106">W256</f>
        <v>0</v>
      </c>
      <c r="Y256" s="34"/>
      <c r="AD256" s="6" t="s">
        <v>118</v>
      </c>
    </row>
    <row r="257" spans="1:31" ht="20.100000000000001" customHeight="1" x14ac:dyDescent="0.25">
      <c r="A257" s="27">
        <v>1</v>
      </c>
      <c r="B257" s="28">
        <v>820</v>
      </c>
      <c r="C257" s="29">
        <v>5690</v>
      </c>
      <c r="D257" s="467">
        <v>11003</v>
      </c>
      <c r="E257" s="30"/>
      <c r="F257" s="6" t="s">
        <v>100</v>
      </c>
      <c r="G257" s="31">
        <v>820</v>
      </c>
      <c r="H257" s="6" t="s">
        <v>15</v>
      </c>
      <c r="I257" s="5" t="s">
        <v>1003</v>
      </c>
      <c r="J257" s="6"/>
      <c r="K257" s="34"/>
      <c r="L257" s="33">
        <f>'820-ASM'!L10</f>
        <v>20703</v>
      </c>
      <c r="M257" s="34"/>
      <c r="N257" s="7">
        <f>'820-ASM'!N10</f>
        <v>22763</v>
      </c>
      <c r="O257" s="33">
        <f>'820-ASM'!O10</f>
        <v>7560</v>
      </c>
      <c r="P257" s="34"/>
      <c r="Q257" s="35">
        <f>'820-ASM'!Q10</f>
        <v>22763</v>
      </c>
      <c r="R257" s="18"/>
      <c r="S257" s="35">
        <f>'820-ASM'!S10</f>
        <v>-899</v>
      </c>
      <c r="T257" s="37">
        <f t="shared" si="105"/>
        <v>21864</v>
      </c>
      <c r="U257" s="114">
        <f>IF(T257=0,"",(T257-N257)/N257)</f>
        <v>-3.9493915564732238E-2</v>
      </c>
      <c r="V257" s="298">
        <f>'820-ASM'!V10</f>
        <v>0</v>
      </c>
      <c r="W257" s="298">
        <f>'820-ASM'!W10</f>
        <v>0</v>
      </c>
      <c r="X257" s="298">
        <f t="shared" si="106"/>
        <v>0</v>
      </c>
      <c r="Y257" s="34"/>
      <c r="AD257" s="6" t="s">
        <v>118</v>
      </c>
    </row>
    <row r="258" spans="1:31" ht="20.100000000000001" customHeight="1" x14ac:dyDescent="0.25">
      <c r="A258" s="27">
        <v>1</v>
      </c>
      <c r="B258" s="28">
        <v>820</v>
      </c>
      <c r="C258" s="29">
        <v>5690</v>
      </c>
      <c r="D258" s="467">
        <v>11004</v>
      </c>
      <c r="E258" s="30"/>
      <c r="F258" s="6" t="s">
        <v>100</v>
      </c>
      <c r="G258" s="31">
        <v>820</v>
      </c>
      <c r="H258" s="6" t="s">
        <v>15</v>
      </c>
      <c r="I258" s="5" t="s">
        <v>1004</v>
      </c>
      <c r="J258" s="6"/>
      <c r="K258" s="34"/>
      <c r="L258" s="33">
        <f>'820-ASM'!L11</f>
        <v>560</v>
      </c>
      <c r="M258" s="34"/>
      <c r="N258" s="7">
        <f>'820-ASM'!N11</f>
        <v>993</v>
      </c>
      <c r="O258" s="33">
        <f>'820-ASM'!O11</f>
        <v>297</v>
      </c>
      <c r="P258" s="34"/>
      <c r="Q258" s="35">
        <f>'820-ASM'!Q11</f>
        <v>993</v>
      </c>
      <c r="R258" s="18"/>
      <c r="S258" s="35">
        <f>'820-ASM'!S11</f>
        <v>725</v>
      </c>
      <c r="T258" s="37">
        <f t="shared" si="105"/>
        <v>1718</v>
      </c>
      <c r="U258" s="114">
        <f>IF(T258=0,"",(T258-N258)/N258)</f>
        <v>0.73011077542799596</v>
      </c>
      <c r="V258" s="298">
        <f>'820-ASM'!V11</f>
        <v>0</v>
      </c>
      <c r="W258" s="298">
        <f>'820-ASM'!W11</f>
        <v>0</v>
      </c>
      <c r="X258" s="298">
        <f t="shared" si="106"/>
        <v>0</v>
      </c>
      <c r="Y258" s="34"/>
      <c r="AD258" s="6" t="s">
        <v>118</v>
      </c>
    </row>
    <row r="259" spans="1:31" ht="20.100000000000001" customHeight="1" thickBot="1" x14ac:dyDescent="0.3">
      <c r="E259" s="30"/>
      <c r="I259" s="66" t="s">
        <v>256</v>
      </c>
      <c r="J259" s="6"/>
      <c r="K259" s="34"/>
      <c r="L259" s="65">
        <f>SUM(L255:L258)</f>
        <v>24607</v>
      </c>
      <c r="M259" s="34"/>
      <c r="N259" s="65">
        <f>SUM(N255:N258)</f>
        <v>26922</v>
      </c>
      <c r="O259" s="65">
        <f>SUM(O255:O258)</f>
        <v>9060</v>
      </c>
      <c r="P259" s="34"/>
      <c r="Q259" s="65">
        <f>SUM(Q255:Q258)</f>
        <v>26922</v>
      </c>
      <c r="R259" s="112"/>
      <c r="S259" s="42">
        <f>SUM(S255:S258)</f>
        <v>485</v>
      </c>
      <c r="T259" s="65">
        <f>SUM(T255:T258)</f>
        <v>27407</v>
      </c>
      <c r="U259" s="113" t="e">
        <v>#DIV/0!</v>
      </c>
      <c r="V259" s="299">
        <f>SUM(V255:V258)</f>
        <v>0</v>
      </c>
      <c r="W259" s="299">
        <f>SUM(W255:W258)</f>
        <v>0</v>
      </c>
      <c r="X259" s="299">
        <f>SUM(X255:X258)</f>
        <v>0</v>
      </c>
      <c r="Y259" s="34"/>
    </row>
    <row r="260" spans="1:31" ht="20.100000000000001" customHeight="1" x14ac:dyDescent="0.25">
      <c r="J260" s="6"/>
      <c r="K260" s="34"/>
      <c r="M260" s="34"/>
      <c r="P260" s="34"/>
      <c r="V260" s="295"/>
      <c r="W260" s="293"/>
      <c r="X260" s="293"/>
      <c r="Y260" s="34"/>
    </row>
    <row r="261" spans="1:31" s="20" customFormat="1" ht="20.100000000000001" customHeight="1" x14ac:dyDescent="0.25">
      <c r="A261" s="60" t="s">
        <v>196</v>
      </c>
      <c r="B261" s="25"/>
      <c r="C261" s="26"/>
      <c r="D261" s="470"/>
      <c r="E261" s="14"/>
      <c r="K261" s="109"/>
      <c r="L261" s="110"/>
      <c r="M261" s="109"/>
      <c r="N261" s="18"/>
      <c r="O261" s="18"/>
      <c r="P261" s="109"/>
      <c r="Q261" s="460"/>
      <c r="R261" s="18"/>
      <c r="S261" s="460"/>
      <c r="T261" s="460"/>
      <c r="U261" s="18"/>
      <c r="V261" s="296"/>
      <c r="W261" s="294"/>
      <c r="X261" s="294"/>
      <c r="Y261" s="109"/>
    </row>
    <row r="262" spans="1:31" ht="20.100000000000001" customHeight="1" x14ac:dyDescent="0.25">
      <c r="A262" s="27">
        <v>1</v>
      </c>
      <c r="B262" s="28">
        <v>911</v>
      </c>
      <c r="C262" s="29">
        <v>5170</v>
      </c>
      <c r="D262" s="467">
        <v>0</v>
      </c>
      <c r="E262" s="30"/>
      <c r="F262" s="6" t="s">
        <v>1063</v>
      </c>
      <c r="G262" s="31">
        <f>B262</f>
        <v>911</v>
      </c>
      <c r="H262" s="32" t="s">
        <v>15</v>
      </c>
      <c r="I262" s="5" t="s">
        <v>1005</v>
      </c>
      <c r="J262" s="6"/>
      <c r="K262" s="34"/>
      <c r="L262" s="33">
        <f>'9xx-EMP'!L8</f>
        <v>227338</v>
      </c>
      <c r="M262" s="34"/>
      <c r="N262" s="7">
        <f>'9xx-EMP'!N8</f>
        <v>230637</v>
      </c>
      <c r="O262" s="33">
        <f>'9xx-EMP'!O8</f>
        <v>230637</v>
      </c>
      <c r="P262" s="34"/>
      <c r="Q262" s="35">
        <f>'9xx-EMP'!Q8</f>
        <v>230637</v>
      </c>
      <c r="R262" s="18"/>
      <c r="S262" s="35">
        <f>'9xx-EMP'!S8</f>
        <v>27940</v>
      </c>
      <c r="T262" s="37">
        <f t="shared" ref="T262:T267" si="107">Q262+S262</f>
        <v>258577</v>
      </c>
      <c r="U262" s="114">
        <f>IF(T262=0,"",(T262-N262)/N262)</f>
        <v>0.12114274812801068</v>
      </c>
      <c r="V262" s="298">
        <f>'9xx-EMP'!V8</f>
        <v>0</v>
      </c>
      <c r="W262" s="298">
        <f>'9xx-EMP'!W8</f>
        <v>0</v>
      </c>
      <c r="X262" s="298">
        <f>W262</f>
        <v>0</v>
      </c>
      <c r="Y262" s="34"/>
      <c r="AD262" s="6" t="s">
        <v>135</v>
      </c>
    </row>
    <row r="263" spans="1:31" ht="20.100000000000001" customHeight="1" x14ac:dyDescent="0.25">
      <c r="A263" s="27">
        <v>1</v>
      </c>
      <c r="B263" s="28">
        <v>913</v>
      </c>
      <c r="C263" s="29">
        <v>5170</v>
      </c>
      <c r="D263" s="467">
        <v>0</v>
      </c>
      <c r="E263" s="30"/>
      <c r="F263" s="6" t="s">
        <v>1063</v>
      </c>
      <c r="G263" s="31">
        <f>B263</f>
        <v>913</v>
      </c>
      <c r="H263" s="32" t="s">
        <v>15</v>
      </c>
      <c r="I263" s="5" t="s">
        <v>1007</v>
      </c>
      <c r="J263" s="6"/>
      <c r="K263" s="34"/>
      <c r="L263" s="33">
        <f>'9xx-EMP'!L10</f>
        <v>317731.65999999997</v>
      </c>
      <c r="M263" s="34"/>
      <c r="N263" s="7">
        <f>'9xx-EMP'!N10</f>
        <v>360436.54</v>
      </c>
      <c r="O263" s="33">
        <f>'9xx-EMP'!O10</f>
        <v>110063.44</v>
      </c>
      <c r="P263" s="34"/>
      <c r="Q263" s="35">
        <f>'9xx-EMP'!Q10</f>
        <v>360436.54</v>
      </c>
      <c r="R263" s="18"/>
      <c r="S263" s="35">
        <f>'9xx-EMP'!S10</f>
        <v>-11572.32</v>
      </c>
      <c r="T263" s="37">
        <f t="shared" si="107"/>
        <v>348864.22</v>
      </c>
      <c r="U263" s="114">
        <f>IF(T263=0,"",(T263-N263)/N263)</f>
        <v>-3.210640075504001E-2</v>
      </c>
      <c r="V263" s="298">
        <f>'9xx-EMP'!V10</f>
        <v>0</v>
      </c>
      <c r="W263" s="298">
        <f>'9xx-EMP'!W10</f>
        <v>0</v>
      </c>
      <c r="X263" s="298">
        <f>W263</f>
        <v>0</v>
      </c>
      <c r="Y263" s="34"/>
      <c r="AD263" s="6" t="s">
        <v>135</v>
      </c>
    </row>
    <row r="264" spans="1:31" ht="20.100000000000001" customHeight="1" x14ac:dyDescent="0.25">
      <c r="A264" s="27">
        <v>1</v>
      </c>
      <c r="B264" s="28">
        <v>915</v>
      </c>
      <c r="C264" s="29">
        <v>5170</v>
      </c>
      <c r="D264" s="467">
        <v>0</v>
      </c>
      <c r="E264" s="30"/>
      <c r="F264" s="6" t="s">
        <v>1063</v>
      </c>
      <c r="G264" s="31">
        <f>B264</f>
        <v>915</v>
      </c>
      <c r="H264" s="32" t="s">
        <v>15</v>
      </c>
      <c r="I264" s="5" t="s">
        <v>1008</v>
      </c>
      <c r="J264" s="424"/>
      <c r="K264" s="34"/>
      <c r="L264" s="33">
        <f>'9xx-EMP'!L11</f>
        <v>7353.03</v>
      </c>
      <c r="M264" s="34"/>
      <c r="N264" s="7">
        <f>'9xx-EMP'!N11</f>
        <v>8900</v>
      </c>
      <c r="O264" s="33">
        <f>'9xx-EMP'!O11</f>
        <v>1963.96</v>
      </c>
      <c r="P264" s="34"/>
      <c r="Q264" s="35">
        <f>'9xx-EMP'!Q11</f>
        <v>8900</v>
      </c>
      <c r="R264" s="18"/>
      <c r="S264" s="35">
        <f>'9xx-EMP'!S11</f>
        <v>0</v>
      </c>
      <c r="T264" s="37">
        <f t="shared" si="107"/>
        <v>8900</v>
      </c>
      <c r="U264" s="114">
        <f>IF(T264=0,"",(T264-N264)/N264)</f>
        <v>0</v>
      </c>
      <c r="V264" s="298">
        <f>'9xx-EMP'!V11</f>
        <v>0</v>
      </c>
      <c r="W264" s="298">
        <f>'9xx-EMP'!W11</f>
        <v>0</v>
      </c>
      <c r="X264" s="298">
        <f>W264</f>
        <v>0</v>
      </c>
      <c r="Y264" s="34"/>
      <c r="Z264" s="424"/>
      <c r="AA264" s="424"/>
      <c r="AB264" s="424"/>
      <c r="AD264" s="6" t="s">
        <v>135</v>
      </c>
    </row>
    <row r="265" spans="1:31" ht="20.100000000000001" customHeight="1" x14ac:dyDescent="0.25">
      <c r="A265" s="27">
        <v>1</v>
      </c>
      <c r="B265" s="28">
        <v>916</v>
      </c>
      <c r="C265" s="29">
        <v>5170</v>
      </c>
      <c r="D265" s="467">
        <v>0</v>
      </c>
      <c r="E265" s="30"/>
      <c r="F265" s="6" t="s">
        <v>1063</v>
      </c>
      <c r="G265" s="31">
        <f>B265</f>
        <v>916</v>
      </c>
      <c r="H265" s="32" t="s">
        <v>15</v>
      </c>
      <c r="I265" s="5" t="s">
        <v>1009</v>
      </c>
      <c r="J265" s="6"/>
      <c r="K265" s="34"/>
      <c r="L265" s="33">
        <f>'9xx-EMP'!L12</f>
        <v>42868.639999999999</v>
      </c>
      <c r="M265" s="34"/>
      <c r="N265" s="7">
        <f>'9xx-EMP'!N12</f>
        <v>44252.37</v>
      </c>
      <c r="O265" s="33">
        <f>'9xx-EMP'!O12</f>
        <v>13968.45</v>
      </c>
      <c r="P265" s="34"/>
      <c r="Q265" s="35">
        <f>'9xx-EMP'!Q12</f>
        <v>44252.37</v>
      </c>
      <c r="R265" s="18"/>
      <c r="S265" s="35">
        <f>'9xx-EMP'!S12</f>
        <v>885.05</v>
      </c>
      <c r="T265" s="37">
        <f t="shared" si="107"/>
        <v>45137.420000000006</v>
      </c>
      <c r="U265" s="114">
        <f>IF(T265=0,"",(T265-N265)/N265)</f>
        <v>2.0000058753915393E-2</v>
      </c>
      <c r="V265" s="298">
        <f>'9xx-EMP'!V12</f>
        <v>0</v>
      </c>
      <c r="W265" s="298">
        <f>'9xx-EMP'!W12</f>
        <v>0</v>
      </c>
      <c r="X265" s="298">
        <f>W265</f>
        <v>0</v>
      </c>
      <c r="Y265" s="34"/>
      <c r="AD265" s="6" t="s">
        <v>135</v>
      </c>
    </row>
    <row r="266" spans="1:31" ht="20.100000000000001" customHeight="1" x14ac:dyDescent="0.25">
      <c r="A266" s="27">
        <v>1</v>
      </c>
      <c r="B266" s="28">
        <v>945</v>
      </c>
      <c r="C266" s="29">
        <v>5740</v>
      </c>
      <c r="D266" s="467">
        <v>0</v>
      </c>
      <c r="E266" s="30"/>
      <c r="F266" s="6" t="s">
        <v>1063</v>
      </c>
      <c r="G266" s="31">
        <f>B266</f>
        <v>945</v>
      </c>
      <c r="H266" s="32" t="s">
        <v>15</v>
      </c>
      <c r="I266" s="5" t="s">
        <v>1006</v>
      </c>
      <c r="J266" s="424"/>
      <c r="K266" s="34"/>
      <c r="L266" s="33">
        <f>'9xx-EMP'!L9</f>
        <v>136839.07</v>
      </c>
      <c r="M266" s="34"/>
      <c r="N266" s="7">
        <f>'9xx-EMP'!N9</f>
        <v>140500</v>
      </c>
      <c r="O266" s="33">
        <f>'9xx-EMP'!O9</f>
        <v>129432</v>
      </c>
      <c r="P266" s="34"/>
      <c r="Q266" s="35">
        <f>'9xx-EMP'!Q9</f>
        <v>140500</v>
      </c>
      <c r="R266" s="18"/>
      <c r="S266" s="35">
        <f>'9xx-EMP'!S9</f>
        <v>0</v>
      </c>
      <c r="T266" s="37">
        <f t="shared" si="107"/>
        <v>140500</v>
      </c>
      <c r="U266" s="114">
        <f>IF(T266=0,"",(T266-N266)/N266)</f>
        <v>0</v>
      </c>
      <c r="V266" s="298">
        <f>'9xx-EMP'!V9</f>
        <v>0</v>
      </c>
      <c r="W266" s="298">
        <f>'9xx-EMP'!W9</f>
        <v>0</v>
      </c>
      <c r="X266" s="298">
        <f>W266</f>
        <v>0</v>
      </c>
      <c r="Y266" s="34"/>
      <c r="Z266" s="424"/>
      <c r="AA266" s="424"/>
      <c r="AB266" s="424"/>
      <c r="AC266" s="424"/>
      <c r="AD266" s="424" t="s">
        <v>135</v>
      </c>
      <c r="AE266" s="424"/>
    </row>
    <row r="267" spans="1:31" ht="20.100000000000001" customHeight="1" x14ac:dyDescent="0.25">
      <c r="A267" s="27">
        <v>1</v>
      </c>
      <c r="B267" s="28">
        <v>132</v>
      </c>
      <c r="C267" s="29">
        <v>5781</v>
      </c>
      <c r="D267" s="467">
        <v>0</v>
      </c>
      <c r="E267" s="30"/>
      <c r="F267" s="6" t="s">
        <v>123</v>
      </c>
      <c r="G267" s="31">
        <v>132</v>
      </c>
      <c r="H267" s="6" t="s">
        <v>15</v>
      </c>
      <c r="I267" s="428" t="s">
        <v>517</v>
      </c>
      <c r="J267" s="6"/>
      <c r="K267" s="34"/>
      <c r="L267" s="33"/>
      <c r="M267" s="34"/>
      <c r="N267" s="7">
        <v>25000</v>
      </c>
      <c r="O267" s="33"/>
      <c r="P267" s="34"/>
      <c r="Q267" s="35">
        <v>25000</v>
      </c>
      <c r="R267" s="18"/>
      <c r="S267" s="35"/>
      <c r="T267" s="37">
        <f t="shared" si="107"/>
        <v>25000</v>
      </c>
      <c r="U267" s="114">
        <v>0</v>
      </c>
      <c r="V267" s="298">
        <v>0</v>
      </c>
      <c r="W267" s="298"/>
      <c r="X267" s="420"/>
      <c r="Y267" s="34"/>
      <c r="Z267" s="320"/>
    </row>
    <row r="268" spans="1:31" ht="20.100000000000001" customHeight="1" thickBot="1" x14ac:dyDescent="0.3">
      <c r="E268" s="30"/>
      <c r="I268" s="66" t="str">
        <f>A261</f>
        <v xml:space="preserve">MISCELLANEOUS:  </v>
      </c>
      <c r="J268" s="6"/>
      <c r="K268" s="34"/>
      <c r="L268" s="65">
        <f>SUM(L262:L267)</f>
        <v>732130.39999999991</v>
      </c>
      <c r="M268" s="34"/>
      <c r="N268" s="65">
        <f>SUM(N262:N267)</f>
        <v>809725.91</v>
      </c>
      <c r="O268" s="65">
        <f>SUM(O262:O267)</f>
        <v>486064.85000000003</v>
      </c>
      <c r="P268" s="34"/>
      <c r="Q268" s="65">
        <f>SUM(Q262:Q267)</f>
        <v>809725.91</v>
      </c>
      <c r="R268" s="112"/>
      <c r="S268" s="65">
        <f>SUM(S262:S267)</f>
        <v>17252.73</v>
      </c>
      <c r="T268" s="65">
        <f>SUM(T262:T267)</f>
        <v>826978.64</v>
      </c>
      <c r="U268" s="297">
        <f>IF(T268=0,"",(T268-N268)/N268)</f>
        <v>2.1306876545422612E-2</v>
      </c>
      <c r="V268" s="299">
        <f>SUM(V262:V267)</f>
        <v>0</v>
      </c>
      <c r="W268" s="299">
        <f>SUM(W262:W267)</f>
        <v>0</v>
      </c>
      <c r="X268" s="299">
        <f>SUM(X262:X267)</f>
        <v>0</v>
      </c>
      <c r="Y268" s="34"/>
    </row>
    <row r="269" spans="1:31" ht="20.100000000000001" customHeight="1" thickBot="1" x14ac:dyDescent="0.3">
      <c r="E269" s="30"/>
      <c r="I269" s="66"/>
      <c r="K269" s="34"/>
      <c r="M269" s="34"/>
      <c r="P269" s="34"/>
      <c r="U269" s="65"/>
      <c r="V269" s="300"/>
      <c r="W269" s="115"/>
      <c r="X269" s="115"/>
      <c r="Y269" s="34"/>
    </row>
    <row r="270" spans="1:31" ht="20.100000000000001" customHeight="1" thickBot="1" x14ac:dyDescent="0.3">
      <c r="A270" s="135"/>
      <c r="B270" s="136"/>
      <c r="C270" s="137"/>
      <c r="D270" s="472"/>
      <c r="E270" s="138"/>
      <c r="F270" s="138"/>
      <c r="G270" s="136"/>
      <c r="H270" s="138"/>
      <c r="I270" s="139" t="s">
        <v>518</v>
      </c>
      <c r="J270" s="144"/>
      <c r="K270" s="133"/>
      <c r="L270" s="144">
        <f>L268+L259+L252+L240+L214+L194+L163+L150+L92</f>
        <v>9601066.7399999984</v>
      </c>
      <c r="M270" s="133"/>
      <c r="N270" s="144">
        <f>N268+N259+N252+N240+N214+N194+N163+N150+N92</f>
        <v>10279726.34</v>
      </c>
      <c r="O270" s="144">
        <f t="shared" ref="O270" si="108">O268+O259+O252+O240+O214+O194+O163+O150+O92</f>
        <v>4229476.09</v>
      </c>
      <c r="P270" s="133"/>
      <c r="Q270" s="144">
        <f>Q268+Q259+Q252+Q240+Q214+Q194+Q163+Q150+Q92</f>
        <v>10279726.34</v>
      </c>
      <c r="R270" s="144"/>
      <c r="S270" s="144">
        <f>S268+S259+S252+S240+S214+S194+S163+S150+S92</f>
        <v>375942.3</v>
      </c>
      <c r="T270" s="144">
        <f>T268+T259+T252+T240+T214+T194+T163+T150+T92</f>
        <v>10655668.640000002</v>
      </c>
      <c r="U270" s="134">
        <f>IF(T270=0,"",(T270-N270)/N270)</f>
        <v>3.6571236194990246E-2</v>
      </c>
      <c r="V270" s="144">
        <f>V268+V259+V252+V240+V214+V194+V163+V150+V92</f>
        <v>0</v>
      </c>
      <c r="W270" s="144">
        <f>W268+W259+W252+W240+W214+W194+W163+W150+W92</f>
        <v>0</v>
      </c>
      <c r="X270" s="144">
        <f>X268+X259+X252+X240+X214+X194+X163+X150+X92</f>
        <v>0</v>
      </c>
      <c r="Y270" s="34"/>
      <c r="Z270" s="175"/>
    </row>
    <row r="271" spans="1:31" ht="20.100000000000001" customHeight="1" x14ac:dyDescent="0.25">
      <c r="I271" s="155" t="s">
        <v>276</v>
      </c>
      <c r="Q271" s="6"/>
      <c r="R271" s="159"/>
      <c r="U271" s="301"/>
      <c r="V271" s="303"/>
      <c r="W271" s="292" t="str">
        <f>IF(W270=0,"",(W270-N270)/N270)</f>
        <v/>
      </c>
      <c r="X271" s="304" t="str">
        <f>IF(X270=0,"",(X270-N270)/N270)</f>
        <v/>
      </c>
    </row>
    <row r="272" spans="1:31" ht="20.100000000000001" customHeight="1" thickBot="1" x14ac:dyDescent="0.3">
      <c r="I272" s="424"/>
      <c r="V272" s="665" t="s">
        <v>535</v>
      </c>
      <c r="W272" s="666"/>
      <c r="X272" s="667"/>
    </row>
    <row r="273" spans="9:15" ht="20.100000000000001" customHeight="1" x14ac:dyDescent="0.25">
      <c r="I273" s="6" t="s">
        <v>539</v>
      </c>
    </row>
    <row r="275" spans="9:15" ht="20.100000000000001" customHeight="1" x14ac:dyDescent="0.25">
      <c r="L275" s="7">
        <v>9599471.8599999994</v>
      </c>
      <c r="N275" s="7">
        <f>10392446.34-113120</f>
        <v>10279326.34</v>
      </c>
      <c r="O275" s="7">
        <v>4229476.09</v>
      </c>
    </row>
  </sheetData>
  <mergeCells count="9">
    <mergeCell ref="A156:H159"/>
    <mergeCell ref="V272:X272"/>
    <mergeCell ref="V1:W1"/>
    <mergeCell ref="A2:C2"/>
    <mergeCell ref="A3:C3"/>
    <mergeCell ref="Q3:Q4"/>
    <mergeCell ref="T3:T4"/>
    <mergeCell ref="U3:U4"/>
    <mergeCell ref="A4:C4"/>
  </mergeCells>
  <phoneticPr fontId="14" type="noConversion"/>
  <printOptions horizontalCentered="1"/>
  <pageMargins left="0.15" right="0.15" top="0.5" bottom="0.75" header="0.25" footer="0.25"/>
  <pageSetup scale="58" fitToHeight="0" orientation="landscape" r:id="rId1"/>
  <headerFooter>
    <oddHeader>&amp;CTOWN OF PRINCETON ~ &amp;14 FY 2021 BUDGET WORKSHEET</oddHeader>
    <oddFooter xml:space="preserve">&amp;L&amp;D&amp;C&amp;P of &amp;N&amp;R&amp;F 
</oddFooter>
  </headerFooter>
  <rowBreaks count="3" manualBreakCount="3">
    <brk id="154" max="16383" man="1"/>
    <brk id="216" max="16383" man="1"/>
    <brk id="26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7109375" style="31" customWidth="1"/>
    <col min="4" max="4" width="9.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9" style="7" customWidth="1"/>
    <col min="21" max="22" width="10.7109375" style="10" customWidth="1"/>
    <col min="23" max="23" width="9.85546875" style="9" customWidth="1"/>
    <col min="24" max="16384" width="9.140625" style="6"/>
  </cols>
  <sheetData>
    <row r="1" spans="1:23" ht="20.100000000000001" customHeight="1" x14ac:dyDescent="0.25">
      <c r="A1" s="1" t="s">
        <v>0</v>
      </c>
      <c r="B1" s="2"/>
      <c r="C1" s="2"/>
      <c r="D1" s="2"/>
      <c r="E1" s="3"/>
      <c r="F1" s="4"/>
      <c r="G1" s="5"/>
      <c r="H1" s="692" t="s">
        <v>86</v>
      </c>
      <c r="I1" s="692"/>
    </row>
    <row r="2" spans="1:23" ht="20.100000000000001" customHeight="1" x14ac:dyDescent="0.25">
      <c r="A2" s="1" t="s">
        <v>1</v>
      </c>
      <c r="B2" s="2"/>
      <c r="C2" s="2"/>
      <c r="D2" s="2"/>
      <c r="E2" s="3"/>
      <c r="F2" s="4"/>
      <c r="G2" s="5"/>
      <c r="H2" s="693">
        <v>692</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3"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692</v>
      </c>
      <c r="C8" s="28">
        <v>5350</v>
      </c>
      <c r="D8" s="467">
        <v>0</v>
      </c>
      <c r="E8" s="30"/>
      <c r="F8" s="6" t="s">
        <v>87</v>
      </c>
      <c r="G8" s="31">
        <f>B8</f>
        <v>692</v>
      </c>
      <c r="I8" s="32" t="s">
        <v>88</v>
      </c>
      <c r="J8" s="6"/>
      <c r="K8" s="34"/>
      <c r="L8" s="33">
        <v>1700</v>
      </c>
      <c r="M8" s="34"/>
      <c r="N8" s="7">
        <v>1800</v>
      </c>
      <c r="O8" s="33">
        <v>0</v>
      </c>
      <c r="P8" s="109"/>
      <c r="Q8" s="35">
        <v>1800</v>
      </c>
      <c r="R8" s="36"/>
      <c r="S8" s="35"/>
      <c r="T8" s="149">
        <f>S8+Q8</f>
        <v>1800</v>
      </c>
      <c r="U8" s="150">
        <f>IF(T8=0,"",(T8-N8)/N8)</f>
        <v>0</v>
      </c>
      <c r="V8" s="35"/>
      <c r="W8" s="35"/>
    </row>
    <row r="9" spans="1:23" s="39" customFormat="1" ht="15.95" customHeight="1" thickBot="1" x14ac:dyDescent="0.3">
      <c r="A9" s="38"/>
      <c r="B9" s="38"/>
      <c r="C9" s="38"/>
      <c r="D9" s="38"/>
      <c r="G9" s="38"/>
      <c r="I9" s="40" t="str">
        <f>H1</f>
        <v>MEMORIAL DAY</v>
      </c>
      <c r="K9" s="43"/>
      <c r="L9" s="42">
        <f t="shared" ref="L9" si="0">SUM(L8:L8)</f>
        <v>1700</v>
      </c>
      <c r="M9" s="43"/>
      <c r="N9" s="42">
        <f t="shared" ref="N9:O9" si="1">SUM(N8:N8)</f>
        <v>1800</v>
      </c>
      <c r="O9" s="42">
        <f t="shared" si="1"/>
        <v>0</v>
      </c>
      <c r="P9" s="43"/>
      <c r="Q9" s="42">
        <f>SUM(Q8:Q8)</f>
        <v>1800</v>
      </c>
      <c r="R9" s="10"/>
      <c r="S9" s="42">
        <f>SUM(S8:S8)</f>
        <v>0</v>
      </c>
      <c r="T9" s="42">
        <f>SUM(T8:T8)</f>
        <v>1800</v>
      </c>
      <c r="U9" s="44"/>
      <c r="V9" s="42">
        <f>SUM(V8:V8)</f>
        <v>0</v>
      </c>
      <c r="W9" s="148">
        <f>SUM(W8:W8)</f>
        <v>0</v>
      </c>
    </row>
    <row r="10" spans="1:23" ht="20.100000000000001" customHeight="1" x14ac:dyDescent="0.25">
      <c r="A10" s="680"/>
      <c r="B10" s="680"/>
      <c r="C10" s="680"/>
      <c r="D10" s="680"/>
      <c r="E10" s="680"/>
      <c r="F10" s="680"/>
      <c r="G10" s="680"/>
      <c r="H10" s="680"/>
      <c r="I10" s="680"/>
      <c r="J10" s="680"/>
      <c r="K10" s="680"/>
      <c r="L10" s="680"/>
      <c r="M10" s="680"/>
      <c r="N10" s="680"/>
      <c r="O10" s="680"/>
      <c r="P10" s="680"/>
      <c r="Q10" s="680"/>
      <c r="R10" s="680"/>
      <c r="S10" s="680"/>
      <c r="T10" s="680"/>
      <c r="U10" s="680"/>
      <c r="V10" s="680"/>
      <c r="W10" s="680"/>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15.95" customHeight="1" x14ac:dyDescent="0.25">
      <c r="A12" s="682" t="s">
        <v>18</v>
      </c>
      <c r="B12" s="682"/>
      <c r="C12" s="682"/>
      <c r="D12" s="682"/>
      <c r="E12" s="682"/>
      <c r="F12" s="682"/>
      <c r="G12" s="682"/>
      <c r="H12" s="682"/>
      <c r="I12" s="682"/>
      <c r="J12" s="682"/>
      <c r="K12" s="682"/>
      <c r="L12" s="682"/>
      <c r="M12" s="682"/>
      <c r="N12" s="682"/>
      <c r="O12" s="682"/>
      <c r="P12" s="682"/>
      <c r="Q12" s="682"/>
      <c r="R12" s="682"/>
      <c r="S12" s="682"/>
      <c r="T12" s="682"/>
      <c r="U12" s="682"/>
      <c r="V12" s="682"/>
      <c r="W12" s="682"/>
    </row>
    <row r="13" spans="1:23" ht="15.95" customHeight="1" x14ac:dyDescent="0.25">
      <c r="A13" s="682"/>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15.95" customHeight="1" x14ac:dyDescent="0.25">
      <c r="A15" s="683" t="s">
        <v>19</v>
      </c>
      <c r="B15" s="683"/>
      <c r="C15" s="683"/>
      <c r="D15" s="683"/>
      <c r="E15" s="683"/>
      <c r="F15" s="683"/>
      <c r="G15" s="683"/>
      <c r="H15" s="683"/>
      <c r="I15" s="683"/>
      <c r="J15" s="683"/>
      <c r="K15" s="683"/>
      <c r="L15" s="683"/>
      <c r="M15" s="683"/>
      <c r="N15" s="683"/>
      <c r="O15" s="683"/>
      <c r="P15" s="683"/>
      <c r="Q15" s="683"/>
      <c r="R15" s="683"/>
      <c r="S15" s="683"/>
      <c r="T15" s="683"/>
      <c r="U15" s="683"/>
      <c r="V15" s="683"/>
      <c r="W15" s="683"/>
    </row>
    <row r="16" spans="1:23" ht="15.95" customHeight="1" x14ac:dyDescent="0.25">
      <c r="A16" s="45"/>
      <c r="C16" s="684" t="s">
        <v>20</v>
      </c>
      <c r="D16" s="684"/>
      <c r="E16" s="684"/>
      <c r="F16" s="684"/>
      <c r="G16" s="684"/>
      <c r="H16" s="684"/>
      <c r="I16" s="684"/>
      <c r="J16" s="684"/>
      <c r="K16" s="684"/>
      <c r="L16" s="684"/>
      <c r="M16" s="684"/>
      <c r="N16" s="684"/>
      <c r="O16" s="684"/>
      <c r="P16" s="684"/>
      <c r="Q16" s="684"/>
      <c r="R16" s="684"/>
      <c r="S16" s="684"/>
      <c r="T16" s="684"/>
      <c r="U16" s="684"/>
      <c r="V16" s="684"/>
    </row>
    <row r="17" spans="1:24" ht="15.95" customHeight="1" x14ac:dyDescent="0.25">
      <c r="C17" s="685" t="s">
        <v>21</v>
      </c>
      <c r="D17" s="685"/>
      <c r="E17" s="685"/>
      <c r="F17" s="685"/>
      <c r="G17" s="685"/>
      <c r="H17" s="685"/>
      <c r="I17" s="685"/>
      <c r="J17" s="685"/>
      <c r="K17" s="685"/>
      <c r="L17" s="685"/>
      <c r="M17" s="685"/>
      <c r="N17" s="685"/>
      <c r="O17" s="685"/>
      <c r="P17" s="685"/>
      <c r="Q17" s="685"/>
      <c r="R17" s="685"/>
      <c r="S17" s="685"/>
      <c r="T17" s="685"/>
      <c r="U17" s="685"/>
      <c r="V17" s="685"/>
    </row>
    <row r="18" spans="1:24" ht="15.95" customHeight="1" x14ac:dyDescent="0.25">
      <c r="C18" s="685"/>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s="52" customFormat="1" ht="15.95" customHeight="1" x14ac:dyDescent="0.25">
      <c r="A20" s="47"/>
      <c r="B20" s="48"/>
      <c r="C20" s="49"/>
      <c r="D20" s="50"/>
      <c r="E20" s="51"/>
      <c r="G20" s="53"/>
      <c r="H20" s="54"/>
      <c r="I20" s="55"/>
      <c r="J20" s="686" t="s">
        <v>23</v>
      </c>
      <c r="K20" s="704"/>
      <c r="L20" s="704"/>
      <c r="M20" s="704"/>
      <c r="N20" s="704"/>
      <c r="O20" s="688"/>
      <c r="P20" s="56"/>
      <c r="Q20" s="57">
        <v>4000</v>
      </c>
      <c r="R20" s="58"/>
      <c r="S20" s="705"/>
      <c r="T20" s="705"/>
      <c r="U20" s="705"/>
      <c r="V20" s="705"/>
      <c r="W20" s="690"/>
      <c r="X20" s="6"/>
    </row>
    <row r="21" spans="1:24" ht="15.95" customHeight="1" x14ac:dyDescent="0.25">
      <c r="A21" s="691"/>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4" s="20" customFormat="1" ht="15.95" customHeight="1" x14ac:dyDescent="0.25">
      <c r="B22" s="59"/>
      <c r="C22" s="25"/>
      <c r="D22" s="26"/>
      <c r="E22" s="14"/>
      <c r="I22" s="434" t="s">
        <v>696</v>
      </c>
      <c r="J22" s="60" t="s">
        <v>24</v>
      </c>
      <c r="M22" s="16"/>
      <c r="P22" s="16"/>
      <c r="Q22" s="17"/>
      <c r="R22" s="18"/>
      <c r="S22" s="10"/>
      <c r="T22" s="7"/>
      <c r="U22" s="10"/>
      <c r="V22" s="10"/>
      <c r="W22" s="9"/>
      <c r="X22" s="6"/>
    </row>
    <row r="23" spans="1:24" ht="15.95" customHeight="1" x14ac:dyDescent="0.25">
      <c r="A23" s="27"/>
      <c r="B23" s="28"/>
      <c r="C23" s="49"/>
      <c r="D23" s="29"/>
      <c r="E23" s="30"/>
      <c r="H23" s="32"/>
      <c r="I23" s="61"/>
      <c r="J23" s="675"/>
      <c r="K23" s="694"/>
      <c r="L23" s="694"/>
      <c r="M23" s="694"/>
      <c r="N23" s="694"/>
      <c r="O23" s="677"/>
      <c r="Q23" s="62"/>
      <c r="R23" s="63"/>
      <c r="S23" s="695"/>
      <c r="T23" s="695"/>
      <c r="U23" s="695"/>
      <c r="V23" s="695"/>
      <c r="W23" s="679"/>
    </row>
    <row r="24" spans="1:24" ht="15.95" customHeight="1" x14ac:dyDescent="0.25">
      <c r="A24" s="27"/>
      <c r="B24" s="28"/>
      <c r="C24" s="49"/>
      <c r="D24" s="29"/>
      <c r="E24" s="30"/>
      <c r="H24" s="32"/>
      <c r="I24" s="32"/>
      <c r="J24" s="675"/>
      <c r="K24" s="694"/>
      <c r="L24" s="694"/>
      <c r="M24" s="694"/>
      <c r="N24" s="694"/>
      <c r="O24" s="677"/>
      <c r="Q24" s="62"/>
      <c r="R24" s="63"/>
      <c r="S24" s="695"/>
      <c r="T24" s="695"/>
      <c r="U24" s="695"/>
      <c r="V24" s="695"/>
      <c r="W24" s="679"/>
    </row>
    <row r="25" spans="1:24" ht="15.95" customHeight="1" x14ac:dyDescent="0.25">
      <c r="A25" s="27"/>
      <c r="B25" s="28"/>
      <c r="C25" s="49"/>
      <c r="D25" s="29"/>
      <c r="E25" s="30"/>
      <c r="H25" s="32"/>
      <c r="I25" s="32"/>
      <c r="J25" s="675"/>
      <c r="K25" s="694"/>
      <c r="L25" s="694"/>
      <c r="M25" s="694"/>
      <c r="N25" s="694"/>
      <c r="O25" s="677"/>
      <c r="Q25" s="62"/>
      <c r="R25" s="63"/>
      <c r="S25" s="695"/>
      <c r="T25" s="695"/>
      <c r="U25" s="695"/>
      <c r="V25" s="695"/>
      <c r="W25" s="679"/>
    </row>
    <row r="26" spans="1:24" ht="15.95" customHeight="1" x14ac:dyDescent="0.25">
      <c r="A26" s="27"/>
      <c r="B26" s="28"/>
      <c r="C26" s="49"/>
      <c r="D26" s="29"/>
      <c r="E26" s="30"/>
      <c r="J26" s="675"/>
      <c r="K26" s="694"/>
      <c r="L26" s="694"/>
      <c r="M26" s="694"/>
      <c r="N26" s="694"/>
      <c r="O26" s="677"/>
      <c r="Q26" s="62"/>
      <c r="R26" s="63"/>
      <c r="S26" s="695"/>
      <c r="T26" s="695"/>
      <c r="U26" s="695"/>
      <c r="V26" s="695"/>
      <c r="W26" s="679"/>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439" t="s">
        <v>875</v>
      </c>
      <c r="J30" s="675" t="s">
        <v>980</v>
      </c>
      <c r="K30" s="694"/>
      <c r="L30" s="694"/>
      <c r="M30" s="694"/>
      <c r="N30" s="694"/>
      <c r="O30" s="677"/>
      <c r="Q30" s="62"/>
      <c r="R30" s="63"/>
      <c r="S30" s="675" t="s">
        <v>295</v>
      </c>
      <c r="T30" s="694"/>
      <c r="U30" s="694"/>
      <c r="V30" s="694"/>
      <c r="W30" s="694"/>
      <c r="X30" s="677"/>
    </row>
    <row r="31" spans="1:24" ht="15.95" customHeight="1" x14ac:dyDescent="0.25">
      <c r="A31" s="27"/>
      <c r="B31" s="28"/>
      <c r="C31" s="49"/>
      <c r="D31" s="29"/>
      <c r="E31" s="30"/>
      <c r="I31" s="32"/>
      <c r="J31" s="675"/>
      <c r="K31" s="694"/>
      <c r="L31" s="694"/>
      <c r="M31" s="694"/>
      <c r="N31" s="694"/>
      <c r="O31" s="677"/>
      <c r="Q31" s="62"/>
      <c r="R31" s="63"/>
      <c r="S31" s="675" t="s">
        <v>296</v>
      </c>
      <c r="T31" s="694"/>
      <c r="U31" s="694"/>
      <c r="V31" s="694"/>
      <c r="W31" s="694"/>
      <c r="X31" s="677"/>
    </row>
    <row r="32" spans="1:24" ht="15.95" customHeight="1" x14ac:dyDescent="0.25">
      <c r="A32" s="27"/>
      <c r="B32" s="28"/>
      <c r="C32" s="49"/>
      <c r="D32" s="29"/>
      <c r="E32" s="30"/>
      <c r="I32" s="32"/>
      <c r="J32" s="675"/>
      <c r="K32" s="694"/>
      <c r="L32" s="694"/>
      <c r="M32" s="694"/>
      <c r="N32" s="694"/>
      <c r="O32" s="677"/>
      <c r="Q32" s="62"/>
      <c r="R32" s="63"/>
      <c r="S32" s="675" t="s">
        <v>208</v>
      </c>
      <c r="T32" s="694"/>
      <c r="U32" s="694"/>
      <c r="V32" s="694"/>
      <c r="W32" s="694"/>
      <c r="X32" s="677"/>
    </row>
    <row r="33" spans="1:24" ht="15.95" customHeight="1" x14ac:dyDescent="0.25">
      <c r="A33" s="27"/>
      <c r="B33" s="28"/>
      <c r="C33" s="49"/>
      <c r="D33" s="29"/>
      <c r="E33" s="30"/>
      <c r="I33" s="32"/>
      <c r="J33" s="675"/>
      <c r="K33" s="694"/>
      <c r="L33" s="694"/>
      <c r="M33" s="694"/>
      <c r="N33" s="694"/>
      <c r="O33" s="677"/>
      <c r="Q33" s="62"/>
      <c r="R33" s="63"/>
      <c r="S33" s="695"/>
      <c r="T33" s="695"/>
      <c r="U33" s="695"/>
      <c r="V33" s="695"/>
      <c r="W33" s="679"/>
    </row>
    <row r="34" spans="1:24" ht="15.95" customHeight="1" x14ac:dyDescent="0.25">
      <c r="A34" s="27"/>
      <c r="B34" s="28"/>
      <c r="C34" s="49"/>
      <c r="D34" s="29"/>
      <c r="E34" s="30"/>
      <c r="I34" s="32"/>
      <c r="J34" s="675"/>
      <c r="K34" s="694"/>
      <c r="L34" s="694"/>
      <c r="M34" s="694"/>
      <c r="N34" s="694"/>
      <c r="O34" s="677"/>
      <c r="Q34" s="62"/>
      <c r="R34" s="63"/>
      <c r="S34" s="695"/>
      <c r="T34" s="695"/>
      <c r="U34" s="695"/>
      <c r="V34" s="695"/>
      <c r="W34" s="679"/>
    </row>
    <row r="35" spans="1:24" ht="15.95" customHeight="1" x14ac:dyDescent="0.25">
      <c r="A35" s="27"/>
      <c r="B35" s="28"/>
      <c r="C35" s="49"/>
      <c r="D35" s="29"/>
      <c r="E35" s="30"/>
      <c r="H35" s="32"/>
      <c r="I35" s="32"/>
      <c r="J35" s="675"/>
      <c r="K35" s="694"/>
      <c r="L35" s="694"/>
      <c r="M35" s="694"/>
      <c r="N35" s="694"/>
      <c r="O35" s="677"/>
      <c r="Q35" s="62"/>
      <c r="R35" s="63"/>
      <c r="S35" s="695"/>
      <c r="T35" s="695"/>
      <c r="U35" s="695"/>
      <c r="V35" s="695"/>
      <c r="W35" s="679"/>
    </row>
    <row r="36" spans="1:24" ht="15.95" customHeight="1" x14ac:dyDescent="0.25">
      <c r="A36" s="27"/>
      <c r="B36" s="28"/>
      <c r="C36" s="49"/>
      <c r="D36" s="29"/>
      <c r="E36" s="30"/>
      <c r="H36" s="32"/>
      <c r="I36" s="32"/>
      <c r="J36" s="675"/>
      <c r="K36" s="694"/>
      <c r="L36" s="694"/>
      <c r="M36" s="694"/>
      <c r="N36" s="694"/>
      <c r="O36" s="677"/>
      <c r="Q36" s="62"/>
      <c r="R36" s="63"/>
      <c r="S36" s="695"/>
      <c r="T36" s="695"/>
      <c r="U36" s="695"/>
      <c r="V36" s="695"/>
      <c r="W36" s="679"/>
    </row>
    <row r="37" spans="1:24" ht="15.95" customHeight="1" x14ac:dyDescent="0.25">
      <c r="A37" s="27"/>
      <c r="B37" s="28"/>
      <c r="C37" s="49"/>
      <c r="D37" s="29"/>
      <c r="E37" s="30"/>
      <c r="I37" s="32"/>
      <c r="J37" s="675"/>
      <c r="K37" s="694"/>
      <c r="L37" s="694"/>
      <c r="M37" s="694"/>
      <c r="N37" s="694"/>
      <c r="O37" s="677"/>
      <c r="Q37" s="62"/>
      <c r="R37" s="63"/>
      <c r="S37" s="695"/>
      <c r="T37" s="695"/>
      <c r="U37" s="695"/>
      <c r="V37" s="695"/>
      <c r="W37" s="679"/>
    </row>
    <row r="38" spans="1:24" ht="15.95" customHeight="1" x14ac:dyDescent="0.25">
      <c r="A38" s="27"/>
      <c r="B38" s="28"/>
      <c r="C38" s="49"/>
      <c r="D38" s="29"/>
      <c r="E38" s="30"/>
      <c r="I38" s="32"/>
      <c r="J38" s="675"/>
      <c r="K38" s="694"/>
      <c r="L38" s="694"/>
      <c r="M38" s="694"/>
      <c r="N38" s="694"/>
      <c r="O38" s="677"/>
      <c r="Q38" s="62"/>
      <c r="R38" s="63"/>
      <c r="S38" s="695"/>
      <c r="T38" s="695"/>
      <c r="U38" s="695"/>
      <c r="V38" s="695"/>
      <c r="W38" s="679"/>
    </row>
    <row r="39" spans="1:24"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4" ht="15.95" customHeight="1" x14ac:dyDescent="0.25">
      <c r="A40" s="27"/>
      <c r="B40" s="28"/>
      <c r="D40" s="49"/>
      <c r="E40" s="30"/>
      <c r="H40" s="32"/>
      <c r="I40" s="32"/>
      <c r="J40" s="675"/>
      <c r="K40" s="694"/>
      <c r="L40" s="694"/>
      <c r="M40" s="694"/>
      <c r="N40" s="694"/>
      <c r="O40" s="677"/>
      <c r="Q40" s="62"/>
      <c r="R40" s="63"/>
      <c r="S40" s="695"/>
      <c r="T40" s="695"/>
      <c r="U40" s="695"/>
      <c r="V40" s="695"/>
      <c r="W40" s="679"/>
    </row>
    <row r="41" spans="1:24" ht="15.95" customHeight="1" thickBot="1" x14ac:dyDescent="0.3">
      <c r="E41" s="30"/>
      <c r="J41" s="6"/>
      <c r="K41" s="6"/>
      <c r="L41" s="6"/>
      <c r="N41" s="6"/>
      <c r="O41" s="66" t="s">
        <v>28</v>
      </c>
      <c r="Q41" s="42">
        <f>SUM(Q30:Q40)</f>
        <v>0</v>
      </c>
      <c r="R41" s="7" t="s">
        <v>29</v>
      </c>
    </row>
    <row r="42" spans="1:24" ht="30" customHeight="1" x14ac:dyDescent="0.25">
      <c r="A42" s="680"/>
      <c r="B42" s="680"/>
      <c r="C42" s="680"/>
      <c r="D42" s="680"/>
      <c r="E42" s="680"/>
      <c r="F42" s="680"/>
      <c r="G42" s="680"/>
      <c r="H42" s="680"/>
      <c r="I42" s="680"/>
      <c r="J42" s="680"/>
      <c r="K42" s="680"/>
      <c r="L42" s="680"/>
      <c r="M42" s="680"/>
      <c r="N42" s="680"/>
      <c r="O42" s="680"/>
      <c r="P42" s="680"/>
      <c r="Q42" s="680"/>
      <c r="R42" s="680"/>
      <c r="S42" s="680"/>
      <c r="T42" s="680"/>
      <c r="U42" s="680"/>
      <c r="V42" s="680"/>
      <c r="W42" s="680"/>
    </row>
    <row r="43" spans="1:24" ht="15.95" customHeight="1" thickBot="1" x14ac:dyDescent="0.3">
      <c r="J43" s="6"/>
      <c r="K43" s="674" t="s">
        <v>529</v>
      </c>
      <c r="L43" s="674"/>
      <c r="M43" s="674"/>
      <c r="N43" s="674"/>
      <c r="O43" s="674"/>
      <c r="P43" s="674"/>
      <c r="Q43" s="674"/>
      <c r="R43" s="674"/>
      <c r="S43" s="674"/>
      <c r="T43" s="674"/>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s="10" customFormat="1" ht="17.100000000000001" customHeight="1" x14ac:dyDescent="0.25">
      <c r="A48" s="46"/>
      <c r="B48" s="31"/>
      <c r="C48" s="31"/>
      <c r="D48" s="64"/>
      <c r="E48" s="6"/>
      <c r="F48" s="6"/>
      <c r="G48" s="31"/>
      <c r="H48" s="6"/>
      <c r="I48" s="6"/>
      <c r="J48" s="7"/>
      <c r="K48" s="8"/>
      <c r="L48" s="7"/>
      <c r="M48" s="8"/>
      <c r="N48" s="7"/>
      <c r="O48" s="7"/>
      <c r="P48" s="8"/>
      <c r="R48" s="7"/>
      <c r="T48" s="7"/>
      <c r="W48" s="9"/>
      <c r="X48" s="6"/>
    </row>
    <row r="49" spans="1:24" s="10" customFormat="1" ht="17.100000000000001" customHeight="1" x14ac:dyDescent="0.25">
      <c r="A49" s="46"/>
      <c r="B49" s="31"/>
      <c r="C49" s="31"/>
      <c r="D49" s="64"/>
      <c r="E49" s="6"/>
      <c r="F49" s="6"/>
      <c r="G49" s="31"/>
      <c r="H49" s="6"/>
      <c r="I49" s="6"/>
      <c r="J49" s="7"/>
      <c r="K49" s="8"/>
      <c r="L49" s="7"/>
      <c r="M49" s="8"/>
      <c r="N49" s="7"/>
      <c r="O49" s="7"/>
      <c r="P49" s="8"/>
      <c r="R49" s="7"/>
      <c r="T49" s="7"/>
      <c r="W49" s="9"/>
      <c r="X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c r="X50" s="6"/>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20.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20.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Y55"/>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S10" sqref="S10"/>
    </sheetView>
  </sheetViews>
  <sheetFormatPr defaultColWidth="9.140625" defaultRowHeight="20.100000000000001" customHeight="1" x14ac:dyDescent="0.25"/>
  <cols>
    <col min="1" max="1" width="2.7109375" style="601" customWidth="1"/>
    <col min="2" max="2" width="5.7109375" style="31" customWidth="1"/>
    <col min="3" max="3" width="5.85546875" style="31" customWidth="1"/>
    <col min="4" max="4" width="8" style="64" customWidth="1"/>
    <col min="5" max="5" width="1.7109375" style="6" customWidth="1"/>
    <col min="6" max="6" width="8.42578125" style="6" bestFit="1" customWidth="1"/>
    <col min="7" max="7" width="4.7109375" style="31" customWidth="1"/>
    <col min="8" max="8" width="1.28515625" style="6" customWidth="1"/>
    <col min="9" max="9" width="59.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140625" style="7" customWidth="1"/>
    <col min="21" max="22" width="10.7109375" style="10" customWidth="1"/>
    <col min="23" max="23" width="10.7109375" style="9" customWidth="1"/>
    <col min="24" max="24" width="28.5703125" style="6" bestFit="1" customWidth="1"/>
    <col min="25" max="25" width="48.140625" style="6" bestFit="1" customWidth="1"/>
    <col min="26" max="16384" width="9.140625" style="6"/>
  </cols>
  <sheetData>
    <row r="1" spans="1:25" ht="20.100000000000001" customHeight="1" x14ac:dyDescent="0.25">
      <c r="A1" s="1" t="s">
        <v>0</v>
      </c>
      <c r="B1" s="2"/>
      <c r="C1" s="2"/>
      <c r="D1" s="2"/>
      <c r="E1" s="3"/>
      <c r="F1" s="4"/>
      <c r="G1" s="5"/>
      <c r="H1" s="696" t="s">
        <v>89</v>
      </c>
      <c r="I1" s="696"/>
    </row>
    <row r="2" spans="1:25" ht="20.100000000000001" customHeight="1" x14ac:dyDescent="0.25">
      <c r="A2" s="1" t="s">
        <v>1</v>
      </c>
      <c r="B2" s="2"/>
      <c r="C2" s="2"/>
      <c r="D2" s="2"/>
      <c r="E2" s="3"/>
      <c r="F2" s="4"/>
      <c r="G2" s="5"/>
      <c r="H2" s="693" t="s">
        <v>90</v>
      </c>
      <c r="I2" s="693"/>
    </row>
    <row r="3" spans="1:25"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5" s="20" customFormat="1" ht="15.95" customHeight="1" x14ac:dyDescent="0.25">
      <c r="A4" s="670"/>
      <c r="B4" s="670"/>
      <c r="C4" s="670"/>
      <c r="D4" s="670"/>
      <c r="E4" s="3"/>
      <c r="F4" s="591"/>
      <c r="G4" s="13"/>
      <c r="I4" s="591"/>
      <c r="K4" s="109"/>
      <c r="L4" s="15" t="s">
        <v>258</v>
      </c>
      <c r="M4" s="109"/>
      <c r="N4" s="592" t="s">
        <v>278</v>
      </c>
      <c r="O4" s="15" t="s">
        <v>278</v>
      </c>
      <c r="P4" s="109"/>
      <c r="Q4" s="592" t="s">
        <v>1067</v>
      </c>
      <c r="R4" s="19"/>
      <c r="S4" s="592" t="s">
        <v>1067</v>
      </c>
      <c r="T4" s="592" t="s">
        <v>1067</v>
      </c>
      <c r="U4" s="19" t="s">
        <v>1067</v>
      </c>
      <c r="V4" s="592" t="s">
        <v>1067</v>
      </c>
      <c r="W4" s="592" t="s">
        <v>1067</v>
      </c>
    </row>
    <row r="5" spans="1:25" s="20" customFormat="1" ht="15.95" customHeight="1" x14ac:dyDescent="0.25">
      <c r="A5" s="670" t="s">
        <v>5</v>
      </c>
      <c r="B5" s="670"/>
      <c r="C5" s="670"/>
      <c r="D5" s="670"/>
      <c r="E5" s="3"/>
      <c r="F5" s="591" t="s">
        <v>6</v>
      </c>
      <c r="G5" s="13" t="s">
        <v>6</v>
      </c>
      <c r="I5" s="591" t="s">
        <v>7</v>
      </c>
      <c r="K5" s="109"/>
      <c r="L5" s="15" t="s">
        <v>8</v>
      </c>
      <c r="M5" s="109"/>
      <c r="N5" s="18" t="s">
        <v>9</v>
      </c>
      <c r="O5" s="15" t="s">
        <v>8</v>
      </c>
      <c r="P5" s="109"/>
      <c r="Q5" s="671" t="s">
        <v>284</v>
      </c>
      <c r="R5" s="21"/>
      <c r="S5" s="592" t="s">
        <v>10</v>
      </c>
      <c r="T5" s="673" t="s">
        <v>285</v>
      </c>
      <c r="U5" s="672" t="s">
        <v>1160</v>
      </c>
      <c r="V5" s="592" t="s">
        <v>286</v>
      </c>
      <c r="W5" s="592" t="s">
        <v>287</v>
      </c>
    </row>
    <row r="6" spans="1:25" s="20" customFormat="1" ht="15.95" customHeight="1" x14ac:dyDescent="0.25">
      <c r="A6" s="670" t="s">
        <v>11</v>
      </c>
      <c r="B6" s="670"/>
      <c r="C6" s="670"/>
      <c r="D6" s="670"/>
      <c r="E6" s="3"/>
      <c r="F6" s="591"/>
      <c r="G6" s="13" t="s">
        <v>1</v>
      </c>
      <c r="I6" s="591"/>
      <c r="K6" s="109"/>
      <c r="L6" s="22">
        <v>43646</v>
      </c>
      <c r="M6" s="109"/>
      <c r="N6" s="18" t="s">
        <v>12</v>
      </c>
      <c r="O6" s="22" t="s">
        <v>1066</v>
      </c>
      <c r="P6" s="109"/>
      <c r="Q6" s="671"/>
      <c r="R6" s="21"/>
      <c r="S6" s="592" t="s">
        <v>13</v>
      </c>
      <c r="T6" s="673"/>
      <c r="U6" s="672"/>
      <c r="V6" s="592" t="s">
        <v>288</v>
      </c>
      <c r="W6" s="23" t="s">
        <v>288</v>
      </c>
    </row>
    <row r="7" spans="1:25" s="20" customFormat="1" ht="15.95" customHeight="1" x14ac:dyDescent="0.25">
      <c r="A7" s="24"/>
      <c r="B7" s="25"/>
      <c r="C7" s="25"/>
      <c r="D7" s="26"/>
      <c r="E7" s="14"/>
      <c r="K7" s="109"/>
      <c r="L7" s="22"/>
      <c r="M7" s="109"/>
      <c r="N7" s="18"/>
      <c r="O7" s="22"/>
      <c r="P7" s="109"/>
      <c r="Q7" s="592"/>
      <c r="R7" s="18"/>
      <c r="S7" s="592"/>
      <c r="T7" s="18"/>
      <c r="U7" s="18"/>
      <c r="V7" s="592"/>
      <c r="W7" s="23"/>
      <c r="X7" s="434" t="s">
        <v>696</v>
      </c>
    </row>
    <row r="8" spans="1:25" ht="15.95" customHeight="1" x14ac:dyDescent="0.2">
      <c r="A8" s="27">
        <v>1</v>
      </c>
      <c r="B8" s="28">
        <v>700</v>
      </c>
      <c r="C8" s="28">
        <v>5910</v>
      </c>
      <c r="D8" s="467">
        <v>12001</v>
      </c>
      <c r="E8" s="30"/>
      <c r="F8" s="6" t="s">
        <v>91</v>
      </c>
      <c r="G8" s="31">
        <f>B8</f>
        <v>700</v>
      </c>
      <c r="I8" s="32" t="s">
        <v>92</v>
      </c>
      <c r="J8" s="6"/>
      <c r="K8" s="34"/>
      <c r="L8" s="33">
        <v>16469.54</v>
      </c>
      <c r="M8" s="34"/>
      <c r="N8" s="7">
        <v>17000</v>
      </c>
      <c r="O8" s="33">
        <v>0</v>
      </c>
      <c r="P8" s="109"/>
      <c r="Q8" s="35">
        <v>17000</v>
      </c>
      <c r="R8" s="473"/>
      <c r="S8" s="316"/>
      <c r="T8" s="149">
        <f t="shared" ref="T8:T14" si="0">S8+Q8</f>
        <v>17000</v>
      </c>
      <c r="U8" s="150">
        <f t="shared" ref="U8:U18" si="1">IF(T8=0,"",(T8-N8)/N8)</f>
        <v>0</v>
      </c>
      <c r="V8" s="35"/>
      <c r="W8" s="35"/>
      <c r="X8" s="600" t="s">
        <v>981</v>
      </c>
      <c r="Y8" s="440" t="s">
        <v>982</v>
      </c>
    </row>
    <row r="9" spans="1:25" ht="15.75" customHeight="1" x14ac:dyDescent="0.25">
      <c r="A9" s="27">
        <v>1</v>
      </c>
      <c r="B9" s="28">
        <v>700</v>
      </c>
      <c r="C9" s="28">
        <v>5910</v>
      </c>
      <c r="D9" s="467"/>
      <c r="E9" s="30"/>
      <c r="F9" s="6" t="s">
        <v>91</v>
      </c>
      <c r="G9" s="31">
        <f t="shared" ref="G9:G16" si="2">B9</f>
        <v>700</v>
      </c>
      <c r="I9" s="61" t="s">
        <v>1169</v>
      </c>
      <c r="J9" s="6"/>
      <c r="K9" s="34"/>
      <c r="L9" s="33"/>
      <c r="M9" s="34"/>
      <c r="N9" s="7">
        <v>0</v>
      </c>
      <c r="O9" s="33">
        <v>0</v>
      </c>
      <c r="P9" s="109"/>
      <c r="Q9" s="35">
        <v>0</v>
      </c>
      <c r="R9" s="473"/>
      <c r="S9" s="35">
        <v>15000</v>
      </c>
      <c r="T9" s="149">
        <f t="shared" si="0"/>
        <v>15000</v>
      </c>
      <c r="U9" s="150" t="e">
        <f t="shared" si="1"/>
        <v>#DIV/0!</v>
      </c>
      <c r="V9" s="35"/>
      <c r="W9" s="35"/>
      <c r="X9" s="600"/>
    </row>
    <row r="10" spans="1:25" ht="15.75" customHeight="1" x14ac:dyDescent="0.2">
      <c r="A10" s="27">
        <v>1</v>
      </c>
      <c r="B10" s="28">
        <v>700</v>
      </c>
      <c r="C10" s="28">
        <v>5910</v>
      </c>
      <c r="D10" s="467">
        <v>12003</v>
      </c>
      <c r="E10" s="30"/>
      <c r="F10" s="6" t="s">
        <v>91</v>
      </c>
      <c r="G10" s="31">
        <f t="shared" si="2"/>
        <v>700</v>
      </c>
      <c r="I10" s="6" t="s">
        <v>94</v>
      </c>
      <c r="J10" s="6"/>
      <c r="K10" s="34"/>
      <c r="L10" s="33">
        <v>31125</v>
      </c>
      <c r="M10" s="34"/>
      <c r="N10" s="7">
        <v>30375</v>
      </c>
      <c r="O10" s="33">
        <v>0</v>
      </c>
      <c r="P10" s="109"/>
      <c r="Q10" s="35">
        <v>30375</v>
      </c>
      <c r="R10" s="473"/>
      <c r="S10" s="35">
        <v>-30375</v>
      </c>
      <c r="T10" s="149">
        <f t="shared" si="0"/>
        <v>0</v>
      </c>
      <c r="U10" s="150" t="str">
        <f t="shared" si="1"/>
        <v/>
      </c>
      <c r="V10" s="35"/>
      <c r="W10" s="35"/>
      <c r="X10" s="600" t="s">
        <v>983</v>
      </c>
      <c r="Y10" s="440" t="s">
        <v>984</v>
      </c>
    </row>
    <row r="11" spans="1:25" ht="15.75" customHeight="1" x14ac:dyDescent="0.2">
      <c r="A11" s="27">
        <v>1</v>
      </c>
      <c r="B11" s="28">
        <v>700</v>
      </c>
      <c r="C11" s="28">
        <v>5910</v>
      </c>
      <c r="D11" s="467">
        <v>12004</v>
      </c>
      <c r="E11" s="30"/>
      <c r="F11" s="6" t="s">
        <v>91</v>
      </c>
      <c r="G11" s="31">
        <f t="shared" si="2"/>
        <v>700</v>
      </c>
      <c r="I11" s="32" t="s">
        <v>95</v>
      </c>
      <c r="J11" s="6"/>
      <c r="K11" s="34"/>
      <c r="L11" s="33">
        <v>124300</v>
      </c>
      <c r="M11" s="34"/>
      <c r="N11" s="7">
        <v>122100</v>
      </c>
      <c r="O11" s="33">
        <v>116600</v>
      </c>
      <c r="P11" s="109"/>
      <c r="Q11" s="35">
        <v>122100</v>
      </c>
      <c r="R11" s="473"/>
      <c r="S11" s="35">
        <v>-2200</v>
      </c>
      <c r="T11" s="149">
        <f t="shared" si="0"/>
        <v>119900</v>
      </c>
      <c r="U11" s="150">
        <f t="shared" si="1"/>
        <v>-1.8018018018018018E-2</v>
      </c>
      <c r="V11" s="35"/>
      <c r="W11" s="35"/>
      <c r="X11" s="600" t="s">
        <v>985</v>
      </c>
      <c r="Y11" s="440" t="s">
        <v>986</v>
      </c>
    </row>
    <row r="12" spans="1:25" ht="15.75" customHeight="1" x14ac:dyDescent="0.2">
      <c r="A12" s="27">
        <v>1</v>
      </c>
      <c r="B12" s="28">
        <v>700</v>
      </c>
      <c r="C12" s="28">
        <v>5910</v>
      </c>
      <c r="D12" s="467">
        <v>12005</v>
      </c>
      <c r="E12" s="30"/>
      <c r="F12" s="6" t="s">
        <v>91</v>
      </c>
      <c r="G12" s="31">
        <f t="shared" si="2"/>
        <v>700</v>
      </c>
      <c r="H12" s="32"/>
      <c r="I12" s="32" t="s">
        <v>303</v>
      </c>
      <c r="J12" s="6"/>
      <c r="K12" s="34"/>
      <c r="L12" s="33">
        <v>86084</v>
      </c>
      <c r="M12" s="34"/>
      <c r="N12" s="7">
        <v>0</v>
      </c>
      <c r="O12" s="33">
        <v>0</v>
      </c>
      <c r="P12" s="109"/>
      <c r="Q12" s="35">
        <v>0</v>
      </c>
      <c r="R12" s="473"/>
      <c r="S12" s="35"/>
      <c r="T12" s="149">
        <f t="shared" si="0"/>
        <v>0</v>
      </c>
      <c r="U12" s="150" t="str">
        <f>IF(T12=0,"",(T12-N12)/N12)</f>
        <v/>
      </c>
      <c r="V12" s="35"/>
      <c r="W12" s="35"/>
      <c r="X12" s="600" t="s">
        <v>987</v>
      </c>
      <c r="Y12" s="440" t="s">
        <v>988</v>
      </c>
    </row>
    <row r="13" spans="1:25" ht="15.75" customHeight="1" x14ac:dyDescent="0.2">
      <c r="A13" s="27">
        <v>1</v>
      </c>
      <c r="B13" s="28">
        <v>700</v>
      </c>
      <c r="C13" s="28">
        <v>5910</v>
      </c>
      <c r="D13" s="467">
        <v>12006</v>
      </c>
      <c r="E13" s="30"/>
      <c r="F13" s="6" t="s">
        <v>91</v>
      </c>
      <c r="G13" s="31">
        <f t="shared" si="2"/>
        <v>700</v>
      </c>
      <c r="H13" s="32"/>
      <c r="I13" s="32" t="s">
        <v>97</v>
      </c>
      <c r="J13" s="6"/>
      <c r="K13" s="34"/>
      <c r="L13" s="33">
        <v>127300</v>
      </c>
      <c r="M13" s="34"/>
      <c r="N13" s="7">
        <v>124300</v>
      </c>
      <c r="O13" s="33">
        <v>12150</v>
      </c>
      <c r="P13" s="109"/>
      <c r="Q13" s="35">
        <v>124300</v>
      </c>
      <c r="R13" s="473"/>
      <c r="S13" s="35">
        <v>-3000</v>
      </c>
      <c r="T13" s="149">
        <f t="shared" si="0"/>
        <v>121300</v>
      </c>
      <c r="U13" s="150">
        <f>IF(T13=0,"",(T13-N13)/N13)</f>
        <v>-2.413515687851971E-2</v>
      </c>
      <c r="V13" s="35"/>
      <c r="W13" s="35"/>
      <c r="X13" s="600" t="s">
        <v>989</v>
      </c>
      <c r="Y13" s="440" t="s">
        <v>990</v>
      </c>
    </row>
    <row r="14" spans="1:25" ht="15.75" customHeight="1" x14ac:dyDescent="0.2">
      <c r="A14" s="27">
        <v>1</v>
      </c>
      <c r="B14" s="28">
        <v>700</v>
      </c>
      <c r="C14" s="28">
        <v>5910</v>
      </c>
      <c r="D14" s="467">
        <v>12007</v>
      </c>
      <c r="E14" s="30"/>
      <c r="F14" s="6" t="s">
        <v>91</v>
      </c>
      <c r="G14" s="31">
        <f t="shared" si="2"/>
        <v>700</v>
      </c>
      <c r="I14" s="32" t="s">
        <v>281</v>
      </c>
      <c r="J14" s="6"/>
      <c r="K14" s="34"/>
      <c r="L14" s="33"/>
      <c r="M14" s="34"/>
      <c r="N14" s="7">
        <v>32350</v>
      </c>
      <c r="O14" s="33">
        <v>0</v>
      </c>
      <c r="P14" s="109"/>
      <c r="Q14" s="35">
        <v>32350</v>
      </c>
      <c r="R14" s="473"/>
      <c r="S14" s="35">
        <v>-8350</v>
      </c>
      <c r="T14" s="149">
        <f t="shared" si="0"/>
        <v>24000</v>
      </c>
      <c r="U14" s="150">
        <f t="shared" si="1"/>
        <v>-0.25811437403400311</v>
      </c>
      <c r="V14" s="35"/>
      <c r="W14" s="35"/>
      <c r="X14" s="600" t="s">
        <v>991</v>
      </c>
      <c r="Y14" s="440" t="s">
        <v>992</v>
      </c>
    </row>
    <row r="15" spans="1:25" ht="15.75" customHeight="1" x14ac:dyDescent="0.2">
      <c r="A15" s="27">
        <v>1</v>
      </c>
      <c r="B15" s="28">
        <v>700</v>
      </c>
      <c r="C15" s="28">
        <v>5910</v>
      </c>
      <c r="D15" s="467">
        <v>12010</v>
      </c>
      <c r="E15" s="30"/>
      <c r="F15" s="6" t="s">
        <v>91</v>
      </c>
      <c r="G15" s="31">
        <f>B15</f>
        <v>700</v>
      </c>
      <c r="I15" s="32" t="s">
        <v>280</v>
      </c>
      <c r="J15" s="6"/>
      <c r="K15" s="34"/>
      <c r="L15" s="33">
        <v>8120</v>
      </c>
      <c r="M15" s="34"/>
      <c r="N15" s="7">
        <v>134700</v>
      </c>
      <c r="O15" s="33">
        <v>0</v>
      </c>
      <c r="P15" s="109"/>
      <c r="Q15" s="35">
        <v>134700</v>
      </c>
      <c r="R15" s="473"/>
      <c r="S15" s="35">
        <v>-4200</v>
      </c>
      <c r="T15" s="149">
        <f>S15+Q15</f>
        <v>130500</v>
      </c>
      <c r="U15" s="150">
        <f>IF(T15=0,"",(T15-N15)/N15)</f>
        <v>-3.1180400890868598E-2</v>
      </c>
      <c r="V15" s="35"/>
      <c r="W15" s="35"/>
      <c r="X15" s="600" t="s">
        <v>997</v>
      </c>
      <c r="Y15" s="440" t="s">
        <v>998</v>
      </c>
    </row>
    <row r="16" spans="1:25" ht="15.75" customHeight="1" x14ac:dyDescent="0.2">
      <c r="A16" s="27">
        <v>1</v>
      </c>
      <c r="B16" s="28">
        <v>700</v>
      </c>
      <c r="C16" s="28">
        <v>5750</v>
      </c>
      <c r="D16" s="467">
        <v>0</v>
      </c>
      <c r="E16" s="30"/>
      <c r="F16" s="6" t="s">
        <v>91</v>
      </c>
      <c r="G16" s="31">
        <f t="shared" si="2"/>
        <v>700</v>
      </c>
      <c r="I16" s="32" t="s">
        <v>96</v>
      </c>
      <c r="J16" s="6"/>
      <c r="K16" s="34"/>
      <c r="L16" s="33">
        <v>6386.72</v>
      </c>
      <c r="M16" s="34"/>
      <c r="N16" s="7">
        <v>26300</v>
      </c>
      <c r="O16" s="33">
        <v>1288.52</v>
      </c>
      <c r="P16" s="109"/>
      <c r="Q16" s="35">
        <v>26300</v>
      </c>
      <c r="R16" s="473"/>
      <c r="S16" s="35">
        <v>-1300</v>
      </c>
      <c r="T16" s="149">
        <f>S16+Q16</f>
        <v>25000</v>
      </c>
      <c r="U16" s="150">
        <f t="shared" si="1"/>
        <v>-4.9429657794676805E-2</v>
      </c>
      <c r="V16" s="35"/>
      <c r="W16" s="35"/>
      <c r="X16" s="600" t="s">
        <v>999</v>
      </c>
      <c r="Y16" s="440" t="s">
        <v>1000</v>
      </c>
    </row>
    <row r="17" spans="1:25" ht="15.75" customHeight="1" x14ac:dyDescent="0.2">
      <c r="A17" s="27">
        <v>1</v>
      </c>
      <c r="B17" s="28">
        <v>700</v>
      </c>
      <c r="C17" s="28">
        <v>5910</v>
      </c>
      <c r="D17" s="467">
        <v>12008</v>
      </c>
      <c r="E17" s="30"/>
      <c r="F17" s="6" t="s">
        <v>91</v>
      </c>
      <c r="G17" s="31">
        <f>B17</f>
        <v>700</v>
      </c>
      <c r="I17" s="32" t="s">
        <v>994</v>
      </c>
      <c r="J17" s="6"/>
      <c r="K17" s="34"/>
      <c r="L17" s="33"/>
      <c r="M17" s="34"/>
      <c r="O17" s="33"/>
      <c r="P17" s="109"/>
      <c r="Q17" s="35"/>
      <c r="R17" s="473"/>
      <c r="S17" s="35"/>
      <c r="T17" s="149">
        <f t="shared" ref="T17:T18" si="3">S17+Q17</f>
        <v>0</v>
      </c>
      <c r="U17" s="150" t="str">
        <f t="shared" si="1"/>
        <v/>
      </c>
      <c r="V17" s="35"/>
      <c r="W17" s="35"/>
      <c r="X17" s="600"/>
      <c r="Y17" s="440"/>
    </row>
    <row r="18" spans="1:25" ht="15.75" customHeight="1" x14ac:dyDescent="0.2">
      <c r="A18" s="27">
        <v>1</v>
      </c>
      <c r="B18" s="28">
        <v>700</v>
      </c>
      <c r="C18" s="28">
        <v>5910</v>
      </c>
      <c r="D18" s="467">
        <v>12009</v>
      </c>
      <c r="E18" s="30"/>
      <c r="F18" s="6" t="s">
        <v>91</v>
      </c>
      <c r="G18" s="31">
        <f t="shared" ref="G18" si="4">B18</f>
        <v>700</v>
      </c>
      <c r="I18" s="32" t="s">
        <v>996</v>
      </c>
      <c r="J18" s="6"/>
      <c r="K18" s="34"/>
      <c r="L18" s="33"/>
      <c r="M18" s="34"/>
      <c r="O18" s="33"/>
      <c r="P18" s="109"/>
      <c r="Q18" s="35"/>
      <c r="R18" s="473"/>
      <c r="S18" s="35"/>
      <c r="T18" s="149">
        <f t="shared" si="3"/>
        <v>0</v>
      </c>
      <c r="U18" s="150" t="str">
        <f t="shared" si="1"/>
        <v/>
      </c>
      <c r="V18" s="35"/>
      <c r="W18" s="35"/>
      <c r="X18" s="600"/>
      <c r="Y18" s="440"/>
    </row>
    <row r="19" spans="1:25" s="39" customFormat="1" ht="15.95" customHeight="1" thickBot="1" x14ac:dyDescent="0.3">
      <c r="A19" s="38"/>
      <c r="B19" s="38"/>
      <c r="C19" s="38"/>
      <c r="D19" s="38"/>
      <c r="G19" s="38"/>
      <c r="I19" s="40" t="str">
        <f>H1</f>
        <v>DEBT</v>
      </c>
      <c r="K19" s="43"/>
      <c r="L19" s="42">
        <f>SUM(L8:L18)</f>
        <v>399785.26</v>
      </c>
      <c r="M19" s="43"/>
      <c r="N19" s="42">
        <f>SUM(N8:N18)</f>
        <v>487125</v>
      </c>
      <c r="O19" s="42">
        <f>SUM(O8:O18)</f>
        <v>130038.52</v>
      </c>
      <c r="P19" s="43"/>
      <c r="Q19" s="42">
        <f>SUM(Q8:Q18)</f>
        <v>487125</v>
      </c>
      <c r="R19" s="10"/>
      <c r="S19" s="42">
        <f>SUM(S8:S18)</f>
        <v>-34425</v>
      </c>
      <c r="T19" s="42">
        <f>SUM(T8:T18)</f>
        <v>452700</v>
      </c>
      <c r="U19" s="44"/>
      <c r="V19" s="42">
        <f t="shared" ref="V19:W19" si="5">SUM(V8:V18)</f>
        <v>0</v>
      </c>
      <c r="W19" s="42">
        <f t="shared" si="5"/>
        <v>0</v>
      </c>
      <c r="X19" s="600"/>
    </row>
    <row r="20" spans="1:25" ht="20.100000000000001" customHeight="1" x14ac:dyDescent="0.2">
      <c r="A20" s="680"/>
      <c r="B20" s="680"/>
      <c r="C20" s="680"/>
      <c r="D20" s="680"/>
      <c r="E20" s="680"/>
      <c r="F20" s="680"/>
      <c r="G20" s="680"/>
      <c r="H20" s="680"/>
      <c r="I20" s="680"/>
      <c r="J20" s="680"/>
      <c r="K20" s="680"/>
      <c r="L20" s="680"/>
      <c r="M20" s="680"/>
      <c r="N20" s="680"/>
      <c r="O20" s="680"/>
      <c r="P20" s="680"/>
      <c r="Q20" s="680"/>
      <c r="R20" s="680"/>
      <c r="S20" s="680"/>
      <c r="T20" s="680"/>
      <c r="U20" s="680"/>
      <c r="V20" s="680"/>
      <c r="W20" s="680"/>
      <c r="X20" s="600" t="s">
        <v>993</v>
      </c>
      <c r="Y20" s="440" t="s">
        <v>994</v>
      </c>
    </row>
    <row r="21" spans="1:25" ht="20.100000000000001" customHeight="1" x14ac:dyDescent="0.2">
      <c r="A21" s="680"/>
      <c r="B21" s="680"/>
      <c r="C21" s="680"/>
      <c r="D21" s="680"/>
      <c r="E21" s="680"/>
      <c r="F21" s="680"/>
      <c r="G21" s="680"/>
      <c r="H21" s="680"/>
      <c r="I21" s="680"/>
      <c r="J21" s="680"/>
      <c r="K21" s="680"/>
      <c r="L21" s="680"/>
      <c r="M21" s="680"/>
      <c r="N21" s="680"/>
      <c r="O21" s="680"/>
      <c r="P21" s="680"/>
      <c r="Q21" s="680"/>
      <c r="R21" s="680"/>
      <c r="S21" s="680"/>
      <c r="T21" s="680"/>
      <c r="U21" s="680"/>
      <c r="V21" s="680"/>
      <c r="W21" s="680"/>
      <c r="X21" s="600" t="s">
        <v>995</v>
      </c>
      <c r="Y21" s="440" t="s">
        <v>996</v>
      </c>
    </row>
    <row r="22" spans="1:25" ht="30" customHeight="1" x14ac:dyDescent="0.25">
      <c r="A22" s="680"/>
      <c r="B22" s="680"/>
      <c r="C22" s="680"/>
      <c r="D22" s="680"/>
      <c r="E22" s="680"/>
      <c r="F22" s="680"/>
      <c r="G22" s="680"/>
      <c r="H22" s="680"/>
      <c r="I22" s="680"/>
      <c r="J22" s="680"/>
      <c r="K22" s="680"/>
      <c r="L22" s="680"/>
      <c r="M22" s="680"/>
      <c r="N22" s="680"/>
      <c r="O22" s="680"/>
      <c r="P22" s="680"/>
      <c r="Q22" s="680"/>
      <c r="R22" s="680"/>
      <c r="S22" s="680"/>
      <c r="T22" s="680"/>
      <c r="U22" s="680"/>
      <c r="V22" s="680"/>
      <c r="W22" s="680"/>
    </row>
    <row r="23" spans="1:25" ht="15.95" customHeight="1" thickBot="1" x14ac:dyDescent="0.3">
      <c r="J23" s="6"/>
      <c r="K23" s="674" t="s">
        <v>98</v>
      </c>
      <c r="L23" s="674"/>
      <c r="M23" s="674"/>
      <c r="N23" s="674"/>
      <c r="O23" s="674"/>
      <c r="P23" s="674"/>
      <c r="Q23" s="674"/>
      <c r="R23" s="674"/>
      <c r="S23" s="674"/>
      <c r="T23" s="674"/>
      <c r="U23" s="6"/>
      <c r="V23" s="6"/>
      <c r="W23" s="6"/>
    </row>
    <row r="24" spans="1:25" ht="15.95" customHeight="1" x14ac:dyDescent="0.25">
      <c r="K24" s="6"/>
      <c r="L24" s="6"/>
      <c r="N24" s="6"/>
      <c r="O24" s="6"/>
    </row>
    <row r="25" spans="1:25" ht="15.95" customHeight="1" x14ac:dyDescent="0.25">
      <c r="J25" s="6"/>
      <c r="K25" s="6"/>
      <c r="L25" s="6"/>
      <c r="N25" s="6"/>
      <c r="O25" s="6"/>
    </row>
    <row r="26" spans="1:25" ht="17.100000000000001" customHeight="1" x14ac:dyDescent="0.25">
      <c r="J26" s="6"/>
      <c r="K26" s="6"/>
      <c r="L26" s="6"/>
      <c r="N26" s="6"/>
      <c r="O26" s="6"/>
    </row>
    <row r="27" spans="1:25" ht="17.100000000000001" customHeight="1" x14ac:dyDescent="0.25">
      <c r="J27" s="6"/>
      <c r="K27" s="6"/>
      <c r="L27" s="6"/>
      <c r="N27" s="6"/>
      <c r="O27" s="6"/>
    </row>
    <row r="28" spans="1:25" s="10" customFormat="1" ht="17.100000000000001" customHeight="1" x14ac:dyDescent="0.25">
      <c r="A28" s="601"/>
      <c r="B28" s="31"/>
      <c r="C28" s="31"/>
      <c r="D28" s="64"/>
      <c r="E28" s="6"/>
      <c r="F28" s="6"/>
      <c r="G28" s="31"/>
      <c r="H28" s="6"/>
      <c r="I28" s="6"/>
      <c r="J28" s="7"/>
      <c r="K28" s="8"/>
      <c r="L28" s="7"/>
      <c r="M28" s="8"/>
      <c r="N28" s="7"/>
      <c r="O28" s="7"/>
      <c r="P28" s="8"/>
      <c r="R28" s="7"/>
      <c r="T28" s="7"/>
      <c r="W28" s="9"/>
      <c r="X28" s="6"/>
    </row>
    <row r="29" spans="1:25" s="10" customFormat="1" ht="17.100000000000001" customHeight="1" x14ac:dyDescent="0.25">
      <c r="A29" s="601"/>
      <c r="B29" s="31"/>
      <c r="C29" s="31"/>
      <c r="D29" s="64"/>
      <c r="E29" s="6"/>
      <c r="F29" s="6"/>
      <c r="G29" s="31"/>
      <c r="H29" s="6"/>
      <c r="I29" s="6"/>
      <c r="J29" s="7"/>
      <c r="K29" s="8"/>
      <c r="L29" s="7"/>
      <c r="M29" s="8"/>
      <c r="N29" s="7"/>
      <c r="O29" s="7"/>
      <c r="P29" s="8"/>
      <c r="R29" s="7"/>
      <c r="T29" s="7"/>
      <c r="W29" s="9"/>
      <c r="X29" s="6"/>
    </row>
    <row r="30" spans="1:25" s="10" customFormat="1" ht="17.100000000000001" customHeight="1" x14ac:dyDescent="0.25">
      <c r="A30" s="601"/>
      <c r="B30" s="31"/>
      <c r="C30" s="31"/>
      <c r="D30" s="64"/>
      <c r="E30" s="6"/>
      <c r="F30" s="6"/>
      <c r="G30" s="31"/>
      <c r="H30" s="6"/>
      <c r="I30" s="6"/>
      <c r="J30" s="7"/>
      <c r="K30" s="8"/>
      <c r="L30" s="7"/>
      <c r="M30" s="8"/>
      <c r="N30" s="7"/>
      <c r="O30" s="7"/>
      <c r="P30" s="8"/>
      <c r="R30" s="7"/>
      <c r="T30" s="7"/>
      <c r="W30" s="9"/>
      <c r="X30" s="6"/>
    </row>
    <row r="31" spans="1:25" s="10" customFormat="1" ht="17.100000000000001" customHeight="1" x14ac:dyDescent="0.25">
      <c r="A31" s="601"/>
      <c r="B31" s="31"/>
      <c r="C31" s="31"/>
      <c r="D31" s="64"/>
      <c r="E31" s="6"/>
      <c r="F31" s="6"/>
      <c r="G31" s="31"/>
      <c r="H31" s="6"/>
      <c r="I31" s="6"/>
      <c r="J31" s="7"/>
      <c r="K31" s="8"/>
      <c r="L31" s="7"/>
      <c r="M31" s="8"/>
      <c r="N31" s="7"/>
      <c r="O31" s="7"/>
      <c r="P31" s="8"/>
      <c r="R31" s="7"/>
      <c r="T31" s="7"/>
      <c r="W31" s="9"/>
      <c r="X31" s="6"/>
    </row>
    <row r="32" spans="1:25" s="10" customFormat="1" ht="17.100000000000001" customHeight="1" x14ac:dyDescent="0.25">
      <c r="A32" s="601"/>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601"/>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601"/>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601"/>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601"/>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601"/>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601"/>
      <c r="B38" s="31"/>
      <c r="C38" s="31"/>
      <c r="D38" s="64"/>
      <c r="E38" s="6"/>
      <c r="F38" s="6"/>
      <c r="G38" s="31"/>
      <c r="H38" s="6"/>
      <c r="I38" s="6"/>
      <c r="J38" s="7"/>
      <c r="K38" s="8"/>
      <c r="L38" s="7"/>
      <c r="M38" s="8"/>
      <c r="N38" s="7"/>
      <c r="O38" s="7"/>
      <c r="P38" s="8"/>
      <c r="R38" s="7"/>
      <c r="T38" s="7"/>
      <c r="W38" s="9"/>
      <c r="X38" s="6"/>
    </row>
    <row r="39" spans="1:24" s="10" customFormat="1" ht="17.100000000000001" customHeight="1" x14ac:dyDescent="0.25">
      <c r="A39" s="601"/>
      <c r="B39" s="31"/>
      <c r="C39" s="31"/>
      <c r="D39" s="64"/>
      <c r="E39" s="6"/>
      <c r="F39" s="6"/>
      <c r="G39" s="31"/>
      <c r="H39" s="6"/>
      <c r="I39" s="6"/>
      <c r="J39" s="7"/>
      <c r="K39" s="8"/>
      <c r="L39" s="7"/>
      <c r="M39" s="8"/>
      <c r="N39" s="7"/>
      <c r="O39" s="7"/>
      <c r="P39" s="8"/>
      <c r="R39" s="7"/>
      <c r="T39" s="7"/>
      <c r="W39" s="9"/>
      <c r="X39" s="6"/>
    </row>
    <row r="40" spans="1:24" s="10" customFormat="1" ht="17.100000000000001" customHeight="1" x14ac:dyDescent="0.25">
      <c r="A40" s="601"/>
      <c r="B40" s="31"/>
      <c r="C40" s="31"/>
      <c r="D40" s="64"/>
      <c r="E40" s="6"/>
      <c r="F40" s="6"/>
      <c r="G40" s="31"/>
      <c r="H40" s="6"/>
      <c r="I40" s="6"/>
      <c r="J40" s="7"/>
      <c r="K40" s="8"/>
      <c r="L40" s="7"/>
      <c r="M40" s="8"/>
      <c r="N40" s="7"/>
      <c r="O40" s="7"/>
      <c r="P40" s="8"/>
      <c r="R40" s="7"/>
      <c r="T40" s="7"/>
      <c r="W40" s="9"/>
      <c r="X40" s="6"/>
    </row>
    <row r="41" spans="1:24" s="10" customFormat="1" ht="17.100000000000001" customHeight="1" x14ac:dyDescent="0.25">
      <c r="A41" s="601"/>
      <c r="B41" s="31"/>
      <c r="C41" s="31"/>
      <c r="D41" s="64"/>
      <c r="E41" s="6"/>
      <c r="F41" s="6"/>
      <c r="G41" s="31"/>
      <c r="H41" s="6"/>
      <c r="I41" s="6"/>
      <c r="J41" s="7"/>
      <c r="K41" s="8"/>
      <c r="L41" s="7"/>
      <c r="M41" s="8"/>
      <c r="N41" s="7"/>
      <c r="O41" s="7"/>
      <c r="P41" s="8"/>
      <c r="R41" s="7"/>
      <c r="T41" s="7"/>
      <c r="W41" s="9"/>
      <c r="X41" s="6"/>
    </row>
    <row r="42" spans="1:24" s="10" customFormat="1" ht="17.100000000000001" customHeight="1" x14ac:dyDescent="0.25">
      <c r="A42" s="601"/>
      <c r="B42" s="31"/>
      <c r="C42" s="31"/>
      <c r="D42" s="64"/>
      <c r="E42" s="6"/>
      <c r="F42" s="6"/>
      <c r="G42" s="31"/>
      <c r="H42" s="6"/>
      <c r="I42" s="6"/>
      <c r="J42" s="7"/>
      <c r="K42" s="8"/>
      <c r="L42" s="7"/>
      <c r="M42" s="8"/>
      <c r="N42" s="7"/>
      <c r="O42" s="7"/>
      <c r="P42" s="8"/>
      <c r="R42" s="7"/>
      <c r="T42" s="7"/>
      <c r="W42" s="9"/>
      <c r="X42" s="6"/>
    </row>
    <row r="43" spans="1:24" s="10" customFormat="1" ht="17.100000000000001" customHeight="1" x14ac:dyDescent="0.25">
      <c r="A43" s="601"/>
      <c r="B43" s="31"/>
      <c r="C43" s="31"/>
      <c r="D43" s="64"/>
      <c r="E43" s="6"/>
      <c r="F43" s="6"/>
      <c r="G43" s="31"/>
      <c r="H43" s="6"/>
      <c r="I43" s="6"/>
      <c r="J43" s="7"/>
      <c r="K43" s="8"/>
      <c r="L43" s="7"/>
      <c r="M43" s="8"/>
      <c r="N43" s="7"/>
      <c r="O43" s="7"/>
      <c r="P43" s="8"/>
      <c r="R43" s="7"/>
      <c r="T43" s="7"/>
      <c r="W43" s="9"/>
      <c r="X43" s="6"/>
    </row>
    <row r="44" spans="1:24" s="10" customFormat="1" ht="17.100000000000001" customHeight="1" x14ac:dyDescent="0.25">
      <c r="A44" s="601"/>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601"/>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601"/>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601"/>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601"/>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601"/>
      <c r="B49" s="31"/>
      <c r="C49" s="31"/>
      <c r="D49" s="64"/>
      <c r="E49" s="6"/>
      <c r="F49" s="6"/>
      <c r="G49" s="31"/>
      <c r="H49" s="6"/>
      <c r="I49" s="6"/>
      <c r="J49" s="7"/>
      <c r="K49" s="8"/>
      <c r="L49" s="7"/>
      <c r="M49" s="8"/>
      <c r="N49" s="7"/>
      <c r="O49" s="7"/>
      <c r="P49" s="8"/>
      <c r="R49" s="7"/>
      <c r="T49" s="7"/>
      <c r="W49" s="9"/>
      <c r="X49" s="6"/>
    </row>
    <row r="50" spans="1:24" s="10" customFormat="1" ht="20.100000000000001" customHeight="1" x14ac:dyDescent="0.25">
      <c r="A50" s="601"/>
      <c r="B50" s="31"/>
      <c r="C50" s="31"/>
      <c r="D50" s="64"/>
      <c r="E50" s="6"/>
      <c r="F50" s="6"/>
      <c r="G50" s="31"/>
      <c r="H50" s="6"/>
      <c r="I50" s="6"/>
      <c r="J50" s="7"/>
      <c r="K50" s="8"/>
      <c r="L50" s="7"/>
      <c r="M50" s="8"/>
      <c r="N50" s="7"/>
      <c r="O50" s="7"/>
      <c r="P50" s="8"/>
      <c r="R50" s="7"/>
      <c r="T50" s="7"/>
      <c r="W50" s="9"/>
      <c r="X50" s="6"/>
    </row>
    <row r="51" spans="1:24" s="10" customFormat="1" ht="20.100000000000001" customHeight="1" x14ac:dyDescent="0.25">
      <c r="A51" s="601"/>
      <c r="B51" s="31"/>
      <c r="C51" s="31"/>
      <c r="D51" s="64"/>
      <c r="E51" s="6"/>
      <c r="F51" s="6"/>
      <c r="G51" s="31"/>
      <c r="H51" s="6"/>
      <c r="I51" s="6"/>
      <c r="J51" s="7"/>
      <c r="K51" s="8"/>
      <c r="L51" s="7"/>
      <c r="M51" s="8"/>
      <c r="N51" s="7"/>
      <c r="O51" s="7"/>
      <c r="P51" s="8"/>
      <c r="R51" s="7"/>
      <c r="T51" s="7"/>
      <c r="W51" s="9"/>
      <c r="X51" s="6"/>
    </row>
    <row r="52" spans="1:24" s="10" customFormat="1" ht="20.100000000000001" customHeight="1" x14ac:dyDescent="0.25">
      <c r="A52" s="601"/>
      <c r="B52" s="31"/>
      <c r="C52" s="31"/>
      <c r="D52" s="64"/>
      <c r="E52" s="6"/>
      <c r="F52" s="6"/>
      <c r="G52" s="31"/>
      <c r="H52" s="6"/>
      <c r="I52" s="6"/>
      <c r="J52" s="7"/>
      <c r="K52" s="8"/>
      <c r="L52" s="7"/>
      <c r="M52" s="8"/>
      <c r="N52" s="7"/>
      <c r="O52" s="7"/>
      <c r="P52" s="8"/>
      <c r="R52" s="7"/>
      <c r="T52" s="7"/>
      <c r="W52" s="9"/>
      <c r="X52" s="6"/>
    </row>
    <row r="53" spans="1:24" s="10" customFormat="1" ht="20.100000000000001" customHeight="1" x14ac:dyDescent="0.25">
      <c r="A53" s="601"/>
      <c r="B53" s="31"/>
      <c r="C53" s="31"/>
      <c r="D53" s="64"/>
      <c r="E53" s="6"/>
      <c r="F53" s="6"/>
      <c r="G53" s="31"/>
      <c r="H53" s="6"/>
      <c r="I53" s="6"/>
      <c r="J53" s="7"/>
      <c r="K53" s="8"/>
      <c r="L53" s="7"/>
      <c r="M53" s="8"/>
      <c r="N53" s="7"/>
      <c r="O53" s="7"/>
      <c r="P53" s="8"/>
      <c r="R53" s="7"/>
      <c r="T53" s="7"/>
      <c r="W53" s="9"/>
      <c r="X53" s="6"/>
    </row>
    <row r="54" spans="1:24" s="10" customFormat="1" ht="20.100000000000001" customHeight="1" x14ac:dyDescent="0.25">
      <c r="A54" s="601"/>
      <c r="B54" s="31"/>
      <c r="C54" s="31"/>
      <c r="D54" s="64"/>
      <c r="E54" s="6"/>
      <c r="F54" s="6"/>
      <c r="G54" s="31"/>
      <c r="H54" s="6"/>
      <c r="I54" s="6"/>
      <c r="J54" s="7"/>
      <c r="K54" s="8"/>
      <c r="L54" s="7"/>
      <c r="M54" s="8"/>
      <c r="N54" s="7"/>
      <c r="O54" s="7"/>
      <c r="P54" s="8"/>
      <c r="R54" s="7"/>
      <c r="T54" s="7"/>
      <c r="W54" s="9"/>
      <c r="X54" s="6"/>
    </row>
    <row r="55" spans="1:24" s="10" customFormat="1" ht="20.100000000000001" customHeight="1" x14ac:dyDescent="0.25">
      <c r="A55" s="601"/>
      <c r="B55" s="31"/>
      <c r="C55" s="31"/>
      <c r="D55" s="64"/>
      <c r="E55" s="6"/>
      <c r="F55" s="6"/>
      <c r="G55" s="31"/>
      <c r="H55" s="6"/>
      <c r="I55" s="6"/>
      <c r="J55" s="7"/>
      <c r="K55" s="8"/>
      <c r="L55" s="7"/>
      <c r="M55" s="8"/>
      <c r="N55" s="7"/>
      <c r="O55" s="7"/>
      <c r="P55" s="8"/>
      <c r="R55" s="7"/>
      <c r="T55" s="7"/>
      <c r="W55" s="9"/>
      <c r="X55" s="6"/>
    </row>
  </sheetData>
  <mergeCells count="13">
    <mergeCell ref="H1:I1"/>
    <mergeCell ref="A20:W20"/>
    <mergeCell ref="A21:W21"/>
    <mergeCell ref="A22:W22"/>
    <mergeCell ref="K23:T23"/>
    <mergeCell ref="H2:I2"/>
    <mergeCell ref="A4:D4"/>
    <mergeCell ref="A5:D5"/>
    <mergeCell ref="Q5:Q6"/>
    <mergeCell ref="A6:D6"/>
    <mergeCell ref="U5:U6"/>
    <mergeCell ref="V3:W3"/>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Z48"/>
  <sheetViews>
    <sheetView workbookViewId="0">
      <pane xSplit="9" ySplit="6" topLeftCell="J7" activePane="bottomRight" state="frozen"/>
      <selection activeCell="Z8" sqref="Z8"/>
      <selection pane="topRight" activeCell="Z8" sqref="Z8"/>
      <selection pane="bottomLeft" activeCell="Z8" sqref="Z8"/>
      <selection pane="bottomRight" activeCell="P11" sqref="P11"/>
    </sheetView>
  </sheetViews>
  <sheetFormatPr defaultColWidth="9.140625" defaultRowHeight="20.100000000000001" customHeight="1" x14ac:dyDescent="0.25"/>
  <cols>
    <col min="1" max="1" width="2.7109375" style="46" customWidth="1"/>
    <col min="2" max="2" width="4.7109375" style="31" customWidth="1"/>
    <col min="3" max="3" width="5.28515625" style="31" customWidth="1"/>
    <col min="4" max="4" width="8.5703125" style="64" customWidth="1"/>
    <col min="5" max="5" width="1.7109375" style="6" customWidth="1"/>
    <col min="6" max="6" width="8.42578125" style="6" bestFit="1" customWidth="1"/>
    <col min="7" max="7" width="6.28515625" style="31" customWidth="1"/>
    <col min="8" max="8" width="11.5703125" style="6" hidden="1"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21" width="10.7109375" style="10" customWidth="1"/>
    <col min="22" max="22" width="10.7109375" style="9" customWidth="1"/>
    <col min="23" max="23" width="10.7109375" style="6" customWidth="1"/>
    <col min="24" max="24" width="9.140625" style="6"/>
    <col min="25" max="25" width="28.5703125" style="6" bestFit="1" customWidth="1"/>
    <col min="26" max="26" width="45" style="6" bestFit="1" customWidth="1"/>
    <col min="27" max="16384" width="9.140625" style="6"/>
  </cols>
  <sheetData>
    <row r="1" spans="1:26" ht="20.100000000000001" customHeight="1" x14ac:dyDescent="0.25">
      <c r="A1" s="1" t="s">
        <v>0</v>
      </c>
      <c r="B1" s="2"/>
      <c r="C1" s="2"/>
      <c r="D1" s="2"/>
      <c r="E1" s="3"/>
      <c r="F1" s="4"/>
      <c r="G1" s="5"/>
      <c r="H1" s="696" t="s">
        <v>99</v>
      </c>
      <c r="I1" s="696"/>
    </row>
    <row r="2" spans="1:26" ht="20.100000000000001" customHeight="1" x14ac:dyDescent="0.25">
      <c r="A2" s="1" t="s">
        <v>1</v>
      </c>
      <c r="B2" s="2"/>
      <c r="C2" s="2"/>
      <c r="D2" s="2"/>
      <c r="E2" s="3"/>
      <c r="F2" s="4"/>
      <c r="G2" s="5"/>
      <c r="H2" s="693">
        <v>820</v>
      </c>
      <c r="I2" s="693"/>
    </row>
    <row r="3" spans="1:26"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6" s="20" customFormat="1" ht="15.95" customHeight="1" x14ac:dyDescent="0.25">
      <c r="A4" s="670"/>
      <c r="B4" s="670"/>
      <c r="C4" s="670"/>
      <c r="D4" s="670"/>
      <c r="E4" s="3"/>
      <c r="F4" s="12"/>
      <c r="G4" s="13"/>
      <c r="H4" s="12" t="s">
        <v>2</v>
      </c>
      <c r="I4" s="12"/>
      <c r="K4" s="109"/>
      <c r="L4" s="15" t="s">
        <v>258</v>
      </c>
      <c r="M4" s="109"/>
      <c r="N4" s="479" t="s">
        <v>278</v>
      </c>
      <c r="O4" s="15" t="s">
        <v>278</v>
      </c>
      <c r="P4" s="109"/>
      <c r="Q4" s="479" t="s">
        <v>1067</v>
      </c>
      <c r="R4" s="19"/>
      <c r="S4" s="479" t="s">
        <v>1067</v>
      </c>
      <c r="T4" s="479" t="s">
        <v>1067</v>
      </c>
      <c r="U4" s="19" t="s">
        <v>1067</v>
      </c>
      <c r="V4" s="479" t="s">
        <v>1067</v>
      </c>
      <c r="W4" s="479" t="s">
        <v>1067</v>
      </c>
    </row>
    <row r="5" spans="1:26" s="20" customFormat="1" ht="15.95" customHeight="1" x14ac:dyDescent="0.25">
      <c r="A5" s="670" t="s">
        <v>5</v>
      </c>
      <c r="B5" s="670"/>
      <c r="C5" s="670"/>
      <c r="D5" s="670"/>
      <c r="E5" s="3"/>
      <c r="F5" s="12" t="s">
        <v>6</v>
      </c>
      <c r="G5" s="13" t="s">
        <v>6</v>
      </c>
      <c r="I5" s="12" t="s">
        <v>7</v>
      </c>
      <c r="K5" s="109"/>
      <c r="L5" s="15" t="s">
        <v>8</v>
      </c>
      <c r="M5" s="109"/>
      <c r="N5" s="18" t="s">
        <v>9</v>
      </c>
      <c r="O5" s="15" t="s">
        <v>8</v>
      </c>
      <c r="P5" s="109"/>
      <c r="Q5" s="671" t="s">
        <v>284</v>
      </c>
      <c r="R5" s="21"/>
      <c r="S5" s="479" t="s">
        <v>10</v>
      </c>
      <c r="T5" s="673" t="s">
        <v>285</v>
      </c>
      <c r="U5" s="672" t="s">
        <v>1160</v>
      </c>
      <c r="V5" s="479" t="s">
        <v>286</v>
      </c>
      <c r="W5" s="479" t="s">
        <v>287</v>
      </c>
    </row>
    <row r="6" spans="1:26" s="20" customFormat="1" ht="15.95" customHeight="1" x14ac:dyDescent="0.25">
      <c r="A6" s="670" t="s">
        <v>11</v>
      </c>
      <c r="B6" s="670"/>
      <c r="C6" s="670"/>
      <c r="D6" s="670"/>
      <c r="E6" s="3"/>
      <c r="F6" s="12"/>
      <c r="G6" s="13" t="s">
        <v>1</v>
      </c>
      <c r="I6" s="12"/>
      <c r="K6" s="109"/>
      <c r="L6" s="22">
        <v>43646</v>
      </c>
      <c r="M6" s="109"/>
      <c r="N6" s="18" t="s">
        <v>12</v>
      </c>
      <c r="O6" s="22" t="s">
        <v>1066</v>
      </c>
      <c r="P6" s="109"/>
      <c r="Q6" s="671"/>
      <c r="R6" s="21"/>
      <c r="S6" s="479" t="s">
        <v>13</v>
      </c>
      <c r="T6" s="673"/>
      <c r="U6" s="672"/>
      <c r="V6" s="479" t="s">
        <v>288</v>
      </c>
      <c r="W6" s="23" t="s">
        <v>288</v>
      </c>
    </row>
    <row r="7" spans="1:26" s="20" customFormat="1" ht="15.95" customHeight="1" x14ac:dyDescent="0.25">
      <c r="A7" s="24"/>
      <c r="B7" s="25"/>
      <c r="C7" s="25"/>
      <c r="D7" s="26"/>
      <c r="E7" s="14"/>
      <c r="K7" s="109"/>
      <c r="L7" s="22"/>
      <c r="M7" s="16"/>
      <c r="N7" s="18"/>
      <c r="O7" s="22"/>
      <c r="P7" s="109"/>
      <c r="Q7" s="17"/>
      <c r="R7" s="18"/>
      <c r="S7" s="17"/>
      <c r="T7" s="18"/>
      <c r="U7" s="18"/>
      <c r="V7" s="17"/>
      <c r="W7" s="21"/>
      <c r="Y7" s="434" t="s">
        <v>696</v>
      </c>
    </row>
    <row r="8" spans="1:26" ht="15.75" customHeight="1" x14ac:dyDescent="0.2">
      <c r="A8" s="27">
        <v>1</v>
      </c>
      <c r="B8" s="28">
        <v>820</v>
      </c>
      <c r="C8" s="28">
        <v>5690</v>
      </c>
      <c r="D8" s="467">
        <v>11001</v>
      </c>
      <c r="E8" s="30"/>
      <c r="F8" s="6" t="s">
        <v>100</v>
      </c>
      <c r="G8" s="31">
        <f>B8</f>
        <v>820</v>
      </c>
      <c r="H8" s="6" t="s">
        <v>15</v>
      </c>
      <c r="I8" s="32" t="s">
        <v>101</v>
      </c>
      <c r="J8" s="6"/>
      <c r="K8" s="34"/>
      <c r="L8" s="33">
        <v>990</v>
      </c>
      <c r="M8" s="34"/>
      <c r="N8" s="7">
        <v>1086</v>
      </c>
      <c r="O8" s="33">
        <v>355</v>
      </c>
      <c r="P8" s="109"/>
      <c r="Q8" s="35">
        <v>1086</v>
      </c>
      <c r="R8" s="36"/>
      <c r="S8" s="37">
        <v>19</v>
      </c>
      <c r="T8" s="149">
        <f>S8+Q8</f>
        <v>1105</v>
      </c>
      <c r="U8" s="150">
        <f>IF(T8=0,"",(T8-N8)/N8)</f>
        <v>1.7495395948434623E-2</v>
      </c>
      <c r="V8" s="35"/>
      <c r="W8" s="35"/>
      <c r="Y8" s="68" t="s">
        <v>876</v>
      </c>
      <c r="Z8" s="440" t="s">
        <v>1001</v>
      </c>
    </row>
    <row r="9" spans="1:26" ht="15.75" customHeight="1" x14ac:dyDescent="0.2">
      <c r="A9" s="27">
        <v>1</v>
      </c>
      <c r="B9" s="28">
        <v>820</v>
      </c>
      <c r="C9" s="28">
        <v>5690</v>
      </c>
      <c r="D9" s="467">
        <v>11002</v>
      </c>
      <c r="E9" s="30"/>
      <c r="F9" s="6" t="s">
        <v>100</v>
      </c>
      <c r="G9" s="31">
        <f t="shared" ref="G9:G11" si="0">B9</f>
        <v>820</v>
      </c>
      <c r="H9" s="6" t="s">
        <v>15</v>
      </c>
      <c r="I9" s="61" t="s">
        <v>102</v>
      </c>
      <c r="J9" s="6"/>
      <c r="K9" s="34"/>
      <c r="L9" s="33">
        <v>2354</v>
      </c>
      <c r="M9" s="34"/>
      <c r="N9" s="7">
        <v>2080</v>
      </c>
      <c r="O9" s="33">
        <v>848</v>
      </c>
      <c r="P9" s="109"/>
      <c r="Q9" s="35">
        <v>2080</v>
      </c>
      <c r="R9" s="36"/>
      <c r="S9" s="37">
        <v>640</v>
      </c>
      <c r="T9" s="149">
        <f>S9+Q9</f>
        <v>2720</v>
      </c>
      <c r="U9" s="150">
        <f>IF(T9=0,"",(T9-N9)/N9)</f>
        <v>0.30769230769230771</v>
      </c>
      <c r="V9" s="35"/>
      <c r="W9" s="35"/>
      <c r="Y9" s="68" t="s">
        <v>877</v>
      </c>
      <c r="Z9" s="440" t="s">
        <v>1002</v>
      </c>
    </row>
    <row r="10" spans="1:26" ht="15.75" customHeight="1" x14ac:dyDescent="0.2">
      <c r="A10" s="27">
        <v>1</v>
      </c>
      <c r="B10" s="28">
        <v>820</v>
      </c>
      <c r="C10" s="28">
        <v>5690</v>
      </c>
      <c r="D10" s="467">
        <v>11003</v>
      </c>
      <c r="E10" s="30"/>
      <c r="F10" s="6" t="s">
        <v>100</v>
      </c>
      <c r="G10" s="31">
        <f t="shared" si="0"/>
        <v>820</v>
      </c>
      <c r="H10" s="6" t="s">
        <v>15</v>
      </c>
      <c r="I10" s="32" t="s">
        <v>103</v>
      </c>
      <c r="J10" s="6"/>
      <c r="K10" s="34"/>
      <c r="L10" s="33">
        <v>20703</v>
      </c>
      <c r="M10" s="34"/>
      <c r="N10" s="7">
        <v>22763</v>
      </c>
      <c r="O10" s="33">
        <v>7560</v>
      </c>
      <c r="P10" s="109"/>
      <c r="Q10" s="35">
        <v>22763</v>
      </c>
      <c r="R10" s="36"/>
      <c r="S10" s="37">
        <v>-899</v>
      </c>
      <c r="T10" s="149">
        <f>S10+Q10</f>
        <v>21864</v>
      </c>
      <c r="U10" s="150">
        <f>IF(T10=0,"",(T10-N10)/N10)</f>
        <v>-3.9493915564732238E-2</v>
      </c>
      <c r="V10" s="35"/>
      <c r="W10" s="35"/>
      <c r="Y10" s="68" t="s">
        <v>878</v>
      </c>
      <c r="Z10" s="440" t="s">
        <v>1003</v>
      </c>
    </row>
    <row r="11" spans="1:26" ht="15.75" customHeight="1" x14ac:dyDescent="0.2">
      <c r="A11" s="27">
        <v>1</v>
      </c>
      <c r="B11" s="28">
        <v>820</v>
      </c>
      <c r="C11" s="28">
        <v>5690</v>
      </c>
      <c r="D11" s="467">
        <v>11004</v>
      </c>
      <c r="E11" s="30"/>
      <c r="F11" s="6" t="s">
        <v>100</v>
      </c>
      <c r="G11" s="31">
        <f t="shared" si="0"/>
        <v>820</v>
      </c>
      <c r="H11" s="6" t="s">
        <v>15</v>
      </c>
      <c r="I11" s="6" t="s">
        <v>104</v>
      </c>
      <c r="J11" s="6"/>
      <c r="K11" s="34"/>
      <c r="L11" s="33">
        <v>560</v>
      </c>
      <c r="M11" s="34"/>
      <c r="N11" s="7">
        <v>993</v>
      </c>
      <c r="O11" s="33">
        <v>297</v>
      </c>
      <c r="P11" s="109"/>
      <c r="Q11" s="35">
        <v>993</v>
      </c>
      <c r="R11" s="36"/>
      <c r="S11" s="37">
        <v>725</v>
      </c>
      <c r="T11" s="149">
        <f>S11+Q11</f>
        <v>1718</v>
      </c>
      <c r="U11" s="150">
        <f>IF(T11=0,"",(T11-N11)/N11)</f>
        <v>0.73011077542799596</v>
      </c>
      <c r="V11" s="35"/>
      <c r="W11" s="35"/>
      <c r="Y11" s="68" t="s">
        <v>879</v>
      </c>
      <c r="Z11" s="440" t="s">
        <v>1004</v>
      </c>
    </row>
    <row r="12" spans="1:26" s="39" customFormat="1" ht="15.95" customHeight="1" thickBot="1" x14ac:dyDescent="0.3">
      <c r="A12" s="38"/>
      <c r="B12" s="38"/>
      <c r="C12" s="38"/>
      <c r="D12" s="38"/>
      <c r="G12" s="38"/>
      <c r="I12" s="40" t="str">
        <f>H1</f>
        <v>ASSESSMENTS</v>
      </c>
      <c r="K12" s="43"/>
      <c r="L12" s="42">
        <f t="shared" ref="L12" si="1">SUM(L8:L11)</f>
        <v>24607</v>
      </c>
      <c r="M12" s="43"/>
      <c r="N12" s="42">
        <f t="shared" ref="N12:O12" si="2">SUM(N8:N11)</f>
        <v>26922</v>
      </c>
      <c r="O12" s="42">
        <f t="shared" si="2"/>
        <v>9060</v>
      </c>
      <c r="P12" s="43"/>
      <c r="Q12" s="42">
        <f>SUM(Q8:Q11)</f>
        <v>26922</v>
      </c>
      <c r="R12" s="10"/>
      <c r="S12" s="42">
        <f>SUM(S8:S11)</f>
        <v>485</v>
      </c>
      <c r="T12" s="42">
        <f>SUM(T8:T11)</f>
        <v>27407</v>
      </c>
      <c r="U12" s="44"/>
      <c r="V12" s="42">
        <f>SUM(V8:V11)</f>
        <v>0</v>
      </c>
      <c r="W12" s="42">
        <f>SUM(W8:W11)</f>
        <v>0</v>
      </c>
    </row>
    <row r="13" spans="1:26" ht="20.100000000000001" customHeight="1" x14ac:dyDescent="0.25">
      <c r="A13" s="680"/>
      <c r="B13" s="680"/>
      <c r="C13" s="680"/>
      <c r="D13" s="680"/>
      <c r="E13" s="680"/>
      <c r="F13" s="680"/>
      <c r="G13" s="680"/>
      <c r="H13" s="680"/>
      <c r="I13" s="680"/>
      <c r="J13" s="680"/>
      <c r="K13" s="680"/>
      <c r="L13" s="680"/>
      <c r="M13" s="680"/>
      <c r="N13" s="680"/>
      <c r="O13" s="680"/>
      <c r="P13" s="680"/>
      <c r="Q13" s="680"/>
      <c r="R13" s="680"/>
      <c r="S13" s="680"/>
      <c r="T13" s="680"/>
      <c r="U13" s="680"/>
      <c r="V13" s="680"/>
    </row>
    <row r="14" spans="1:26"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row>
    <row r="15" spans="1:26" ht="30"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row>
    <row r="16" spans="1:26" ht="15.95" customHeight="1" thickBot="1" x14ac:dyDescent="0.3">
      <c r="J16" s="6"/>
      <c r="K16" s="674" t="s">
        <v>1069</v>
      </c>
      <c r="L16" s="674"/>
      <c r="M16" s="674"/>
      <c r="N16" s="674"/>
      <c r="O16" s="674"/>
      <c r="P16" s="674"/>
      <c r="Q16" s="674"/>
      <c r="R16" s="674"/>
      <c r="S16" s="674"/>
      <c r="T16" s="6"/>
      <c r="U16" s="6"/>
      <c r="V16" s="6"/>
    </row>
    <row r="17" spans="1:23" ht="15.95" customHeight="1" x14ac:dyDescent="0.25">
      <c r="J17" s="6"/>
      <c r="K17" s="6"/>
      <c r="L17" s="6"/>
      <c r="N17" s="6"/>
      <c r="O17" s="6"/>
    </row>
    <row r="18" spans="1:23" ht="15.95" customHeight="1" x14ac:dyDescent="0.25">
      <c r="J18" s="6"/>
      <c r="K18" s="6"/>
      <c r="L18" s="6"/>
      <c r="N18" s="6"/>
      <c r="O18" s="6"/>
    </row>
    <row r="19" spans="1:23" ht="17.100000000000001" customHeight="1" x14ac:dyDescent="0.25">
      <c r="J19" s="6"/>
      <c r="K19" s="6"/>
      <c r="L19" s="6"/>
      <c r="N19" s="6"/>
      <c r="O19" s="6"/>
    </row>
    <row r="20" spans="1:23" ht="17.100000000000001" customHeight="1" x14ac:dyDescent="0.25">
      <c r="J20" s="6"/>
      <c r="K20" s="6"/>
      <c r="L20" s="6"/>
      <c r="N20" s="6"/>
      <c r="O20" s="6"/>
    </row>
    <row r="21" spans="1:23" s="10" customFormat="1" ht="17.100000000000001" customHeight="1" x14ac:dyDescent="0.25">
      <c r="A21" s="46"/>
      <c r="B21" s="31"/>
      <c r="C21" s="31"/>
      <c r="D21" s="64"/>
      <c r="E21" s="6"/>
      <c r="F21" s="6"/>
      <c r="G21" s="31"/>
      <c r="H21" s="6"/>
      <c r="I21" s="6"/>
      <c r="J21" s="7"/>
      <c r="K21" s="8"/>
      <c r="L21" s="7"/>
      <c r="M21" s="8"/>
      <c r="N21" s="7"/>
      <c r="O21" s="7"/>
      <c r="P21" s="8"/>
      <c r="R21" s="7"/>
      <c r="V21" s="9"/>
      <c r="W21" s="6"/>
    </row>
    <row r="22" spans="1:23" s="10" customFormat="1" ht="17.100000000000001" customHeight="1" x14ac:dyDescent="0.25">
      <c r="A22" s="46"/>
      <c r="B22" s="31"/>
      <c r="C22" s="31"/>
      <c r="D22" s="64"/>
      <c r="E22" s="6"/>
      <c r="F22" s="6"/>
      <c r="G22" s="31"/>
      <c r="H22" s="6"/>
      <c r="I22" s="6"/>
      <c r="J22" s="7"/>
      <c r="K22" s="8"/>
      <c r="L22" s="7"/>
      <c r="M22" s="8"/>
      <c r="N22" s="7"/>
      <c r="O22" s="7"/>
      <c r="P22" s="8"/>
      <c r="R22" s="7"/>
      <c r="V22" s="9"/>
      <c r="W22" s="6"/>
    </row>
    <row r="23" spans="1:23" s="10" customFormat="1" ht="17.100000000000001" customHeight="1" x14ac:dyDescent="0.25">
      <c r="A23" s="46"/>
      <c r="B23" s="31"/>
      <c r="C23" s="31"/>
      <c r="D23" s="64"/>
      <c r="E23" s="6"/>
      <c r="F23" s="6"/>
      <c r="G23" s="31"/>
      <c r="H23" s="6"/>
      <c r="I23" s="6"/>
      <c r="J23" s="7"/>
      <c r="K23" s="8"/>
      <c r="L23" s="7"/>
      <c r="M23" s="8"/>
      <c r="N23" s="7"/>
      <c r="O23" s="7"/>
      <c r="P23" s="8"/>
      <c r="R23" s="7"/>
      <c r="V23" s="9"/>
      <c r="W23" s="6"/>
    </row>
    <row r="24" spans="1:23" s="10" customFormat="1" ht="17.100000000000001" customHeight="1" x14ac:dyDescent="0.25">
      <c r="A24" s="46"/>
      <c r="B24" s="31"/>
      <c r="C24" s="31"/>
      <c r="D24" s="64"/>
      <c r="E24" s="6"/>
      <c r="F24" s="6"/>
      <c r="G24" s="31"/>
      <c r="H24" s="6"/>
      <c r="I24" s="6"/>
      <c r="J24" s="7"/>
      <c r="K24" s="8"/>
      <c r="L24" s="7"/>
      <c r="M24" s="8"/>
      <c r="N24" s="7"/>
      <c r="O24" s="7"/>
      <c r="P24" s="8"/>
      <c r="R24" s="7"/>
      <c r="V24" s="9"/>
      <c r="W24" s="6"/>
    </row>
    <row r="25" spans="1:23" s="10" customFormat="1" ht="17.100000000000001" customHeight="1" x14ac:dyDescent="0.25">
      <c r="A25" s="46"/>
      <c r="B25" s="31"/>
      <c r="C25" s="31"/>
      <c r="D25" s="64"/>
      <c r="E25" s="6"/>
      <c r="F25" s="6"/>
      <c r="G25" s="31"/>
      <c r="H25" s="6"/>
      <c r="I25" s="6"/>
      <c r="J25" s="7"/>
      <c r="K25" s="8"/>
      <c r="L25" s="7"/>
      <c r="M25" s="8"/>
      <c r="N25" s="7"/>
      <c r="O25" s="7"/>
      <c r="P25" s="8"/>
      <c r="R25" s="7"/>
      <c r="V25" s="9"/>
      <c r="W25" s="6"/>
    </row>
    <row r="26" spans="1:23" s="10" customFormat="1" ht="17.100000000000001" customHeight="1" x14ac:dyDescent="0.25">
      <c r="A26" s="46"/>
      <c r="B26" s="31"/>
      <c r="C26" s="31"/>
      <c r="D26" s="64"/>
      <c r="E26" s="6"/>
      <c r="F26" s="6"/>
      <c r="G26" s="31"/>
      <c r="H26" s="6"/>
      <c r="I26" s="6"/>
      <c r="J26" s="7"/>
      <c r="K26" s="8"/>
      <c r="L26" s="7"/>
      <c r="M26" s="8"/>
      <c r="N26" s="7"/>
      <c r="O26" s="7"/>
      <c r="P26" s="8"/>
      <c r="R26" s="7"/>
      <c r="V26" s="9"/>
      <c r="W26" s="6"/>
    </row>
    <row r="27" spans="1:23" s="10" customFormat="1" ht="17.100000000000001" customHeight="1" x14ac:dyDescent="0.25">
      <c r="A27" s="46"/>
      <c r="B27" s="31"/>
      <c r="C27" s="31"/>
      <c r="D27" s="64"/>
      <c r="E27" s="6"/>
      <c r="F27" s="6"/>
      <c r="G27" s="31"/>
      <c r="H27" s="6"/>
      <c r="I27" s="6"/>
      <c r="J27" s="7"/>
      <c r="K27" s="8"/>
      <c r="L27" s="7"/>
      <c r="M27" s="8"/>
      <c r="N27" s="7"/>
      <c r="O27" s="7"/>
      <c r="P27" s="8"/>
      <c r="R27" s="7"/>
      <c r="V27" s="9"/>
      <c r="W27" s="6"/>
    </row>
    <row r="28" spans="1:23" s="10" customFormat="1" ht="17.100000000000001" customHeight="1" x14ac:dyDescent="0.25">
      <c r="A28" s="46"/>
      <c r="B28" s="31"/>
      <c r="C28" s="31"/>
      <c r="D28" s="64"/>
      <c r="E28" s="6"/>
      <c r="F28" s="6"/>
      <c r="G28" s="31"/>
      <c r="H28" s="6"/>
      <c r="I28" s="6"/>
      <c r="J28" s="7"/>
      <c r="K28" s="8"/>
      <c r="L28" s="7"/>
      <c r="M28" s="8"/>
      <c r="N28" s="7"/>
      <c r="O28" s="7"/>
      <c r="P28" s="8"/>
      <c r="R28" s="7"/>
      <c r="V28" s="9"/>
      <c r="W28" s="6"/>
    </row>
    <row r="29" spans="1:23" s="10" customFormat="1" ht="17.100000000000001" customHeight="1" x14ac:dyDescent="0.25">
      <c r="A29" s="46"/>
      <c r="B29" s="31"/>
      <c r="C29" s="31"/>
      <c r="D29" s="64"/>
      <c r="E29" s="6"/>
      <c r="F29" s="6"/>
      <c r="G29" s="31"/>
      <c r="H29" s="6"/>
      <c r="I29" s="6"/>
      <c r="J29" s="7"/>
      <c r="K29" s="8"/>
      <c r="L29" s="7"/>
      <c r="M29" s="8"/>
      <c r="N29" s="7"/>
      <c r="O29" s="7"/>
      <c r="P29" s="8"/>
      <c r="R29" s="7"/>
      <c r="V29" s="9"/>
      <c r="W29" s="6"/>
    </row>
    <row r="30" spans="1:23" s="10" customFormat="1" ht="17.100000000000001" customHeight="1" x14ac:dyDescent="0.25">
      <c r="A30" s="46"/>
      <c r="B30" s="31"/>
      <c r="C30" s="31"/>
      <c r="D30" s="64"/>
      <c r="E30" s="6"/>
      <c r="F30" s="6"/>
      <c r="G30" s="31"/>
      <c r="H30" s="6"/>
      <c r="I30" s="6"/>
      <c r="J30" s="7"/>
      <c r="K30" s="8"/>
      <c r="L30" s="7"/>
      <c r="M30" s="8"/>
      <c r="N30" s="7"/>
      <c r="O30" s="7"/>
      <c r="P30" s="8"/>
      <c r="R30" s="7"/>
      <c r="V30" s="9"/>
      <c r="W30" s="6"/>
    </row>
    <row r="31" spans="1:23" s="10" customFormat="1" ht="17.100000000000001" customHeight="1" x14ac:dyDescent="0.25">
      <c r="A31" s="46"/>
      <c r="B31" s="31"/>
      <c r="C31" s="31"/>
      <c r="D31" s="64"/>
      <c r="E31" s="6"/>
      <c r="F31" s="6"/>
      <c r="G31" s="31"/>
      <c r="H31" s="6"/>
      <c r="I31" s="6"/>
      <c r="J31" s="7"/>
      <c r="K31" s="8"/>
      <c r="L31" s="7"/>
      <c r="M31" s="8"/>
      <c r="N31" s="7"/>
      <c r="O31" s="7"/>
      <c r="P31" s="8"/>
      <c r="R31" s="7"/>
      <c r="V31" s="9"/>
      <c r="W31" s="6"/>
    </row>
    <row r="32" spans="1:23" s="10" customFormat="1" ht="17.100000000000001" customHeight="1" x14ac:dyDescent="0.25">
      <c r="A32" s="46"/>
      <c r="B32" s="31"/>
      <c r="C32" s="31"/>
      <c r="D32" s="64"/>
      <c r="E32" s="6"/>
      <c r="F32" s="6"/>
      <c r="G32" s="31"/>
      <c r="H32" s="6"/>
      <c r="I32" s="6"/>
      <c r="J32" s="7"/>
      <c r="K32" s="8"/>
      <c r="L32" s="7"/>
      <c r="M32" s="8"/>
      <c r="N32" s="7"/>
      <c r="O32" s="7"/>
      <c r="P32" s="8"/>
      <c r="R32" s="7"/>
      <c r="V32" s="9"/>
      <c r="W32" s="6"/>
    </row>
    <row r="33" spans="1:23" s="10" customFormat="1" ht="17.100000000000001" customHeight="1" x14ac:dyDescent="0.25">
      <c r="A33" s="46"/>
      <c r="B33" s="31"/>
      <c r="C33" s="31"/>
      <c r="D33" s="64"/>
      <c r="E33" s="6"/>
      <c r="F33" s="6"/>
      <c r="G33" s="31"/>
      <c r="H33" s="6"/>
      <c r="I33" s="6"/>
      <c r="J33" s="7"/>
      <c r="K33" s="8"/>
      <c r="L33" s="7"/>
      <c r="M33" s="8"/>
      <c r="N33" s="7"/>
      <c r="O33" s="7"/>
      <c r="P33" s="8"/>
      <c r="R33" s="7"/>
      <c r="V33" s="9"/>
      <c r="W33" s="6"/>
    </row>
    <row r="34" spans="1:23" s="10" customFormat="1" ht="17.100000000000001" customHeight="1" x14ac:dyDescent="0.25">
      <c r="A34" s="46"/>
      <c r="B34" s="31"/>
      <c r="C34" s="31"/>
      <c r="D34" s="64"/>
      <c r="E34" s="6"/>
      <c r="F34" s="6"/>
      <c r="G34" s="31"/>
      <c r="H34" s="6"/>
      <c r="I34" s="6"/>
      <c r="J34" s="7"/>
      <c r="K34" s="8"/>
      <c r="L34" s="7"/>
      <c r="M34" s="8"/>
      <c r="N34" s="7"/>
      <c r="O34" s="7"/>
      <c r="P34" s="8"/>
      <c r="R34" s="7"/>
      <c r="V34" s="9"/>
      <c r="W34" s="6"/>
    </row>
    <row r="35" spans="1:23" s="10" customFormat="1" ht="17.100000000000001" customHeight="1" x14ac:dyDescent="0.25">
      <c r="A35" s="46"/>
      <c r="B35" s="31"/>
      <c r="C35" s="31"/>
      <c r="D35" s="64"/>
      <c r="E35" s="6"/>
      <c r="F35" s="6"/>
      <c r="G35" s="31"/>
      <c r="H35" s="6"/>
      <c r="I35" s="6"/>
      <c r="J35" s="7"/>
      <c r="K35" s="8"/>
      <c r="L35" s="7"/>
      <c r="M35" s="8"/>
      <c r="N35" s="7"/>
      <c r="O35" s="7"/>
      <c r="P35" s="8"/>
      <c r="R35" s="7"/>
      <c r="V35" s="9"/>
      <c r="W35" s="6"/>
    </row>
    <row r="36" spans="1:23" s="10" customFormat="1" ht="17.100000000000001" customHeight="1" x14ac:dyDescent="0.25">
      <c r="A36" s="46"/>
      <c r="B36" s="31"/>
      <c r="C36" s="31"/>
      <c r="D36" s="64"/>
      <c r="E36" s="6"/>
      <c r="F36" s="6"/>
      <c r="G36" s="31"/>
      <c r="H36" s="6"/>
      <c r="I36" s="6"/>
      <c r="J36" s="7"/>
      <c r="K36" s="8"/>
      <c r="L36" s="7"/>
      <c r="M36" s="8"/>
      <c r="N36" s="7"/>
      <c r="O36" s="7"/>
      <c r="P36" s="8"/>
      <c r="R36" s="7"/>
      <c r="V36" s="9"/>
      <c r="W36" s="6"/>
    </row>
    <row r="37" spans="1:23" s="10" customFormat="1" ht="17.100000000000001" customHeight="1" x14ac:dyDescent="0.25">
      <c r="A37" s="46"/>
      <c r="B37" s="31"/>
      <c r="C37" s="31"/>
      <c r="D37" s="64"/>
      <c r="E37" s="6"/>
      <c r="F37" s="6"/>
      <c r="G37" s="31"/>
      <c r="H37" s="6"/>
      <c r="I37" s="6"/>
      <c r="J37" s="7"/>
      <c r="K37" s="8"/>
      <c r="L37" s="7"/>
      <c r="M37" s="8"/>
      <c r="N37" s="7"/>
      <c r="O37" s="7"/>
      <c r="P37" s="8"/>
      <c r="R37" s="7"/>
      <c r="V37" s="9"/>
      <c r="W37" s="6"/>
    </row>
    <row r="38" spans="1:23" s="10" customFormat="1" ht="20.100000000000001" customHeight="1" x14ac:dyDescent="0.25">
      <c r="A38" s="46"/>
      <c r="B38" s="31"/>
      <c r="C38" s="31"/>
      <c r="D38" s="64"/>
      <c r="E38" s="6"/>
      <c r="F38" s="6"/>
      <c r="G38" s="31"/>
      <c r="H38" s="6"/>
      <c r="I38" s="6"/>
      <c r="J38" s="7"/>
      <c r="K38" s="8"/>
      <c r="L38" s="7"/>
      <c r="M38" s="8"/>
      <c r="N38" s="7"/>
      <c r="O38" s="7"/>
      <c r="P38" s="8"/>
      <c r="R38" s="7"/>
      <c r="V38" s="9"/>
      <c r="W38" s="6"/>
    </row>
    <row r="39" spans="1:23" s="10" customFormat="1" ht="20.100000000000001" customHeight="1" x14ac:dyDescent="0.25">
      <c r="A39" s="46"/>
      <c r="B39" s="31"/>
      <c r="C39" s="31"/>
      <c r="D39" s="64"/>
      <c r="E39" s="6"/>
      <c r="F39" s="6"/>
      <c r="G39" s="31"/>
      <c r="H39" s="6"/>
      <c r="I39" s="6"/>
      <c r="J39" s="7"/>
      <c r="K39" s="8"/>
      <c r="L39" s="7"/>
      <c r="M39" s="8"/>
      <c r="N39" s="7"/>
      <c r="O39" s="7"/>
      <c r="P39" s="8"/>
      <c r="R39" s="7"/>
      <c r="V39" s="9"/>
      <c r="W39" s="6"/>
    </row>
    <row r="40" spans="1:23" s="10" customFormat="1" ht="20.100000000000001" customHeight="1" x14ac:dyDescent="0.25">
      <c r="A40" s="46"/>
      <c r="B40" s="31"/>
      <c r="C40" s="31"/>
      <c r="D40" s="64"/>
      <c r="E40" s="6"/>
      <c r="F40" s="6"/>
      <c r="G40" s="31"/>
      <c r="H40" s="6"/>
      <c r="I40" s="6"/>
      <c r="J40" s="7"/>
      <c r="K40" s="8"/>
      <c r="L40" s="7"/>
      <c r="M40" s="8"/>
      <c r="N40" s="7"/>
      <c r="O40" s="7"/>
      <c r="P40" s="8"/>
      <c r="R40" s="7"/>
      <c r="V40" s="9"/>
      <c r="W40" s="6"/>
    </row>
    <row r="41" spans="1:23" s="10" customFormat="1" ht="20.100000000000001" customHeight="1" x14ac:dyDescent="0.25">
      <c r="A41" s="46"/>
      <c r="B41" s="31"/>
      <c r="C41" s="31"/>
      <c r="D41" s="64"/>
      <c r="E41" s="6"/>
      <c r="F41" s="6"/>
      <c r="G41" s="31"/>
      <c r="H41" s="6"/>
      <c r="I41" s="6"/>
      <c r="J41" s="7"/>
      <c r="K41" s="8"/>
      <c r="L41" s="7"/>
      <c r="M41" s="8"/>
      <c r="N41" s="7"/>
      <c r="O41" s="7"/>
      <c r="P41" s="8"/>
      <c r="R41" s="7"/>
      <c r="V41" s="9"/>
      <c r="W41" s="6"/>
    </row>
    <row r="42" spans="1:23" s="10" customFormat="1" ht="20.100000000000001" customHeight="1" x14ac:dyDescent="0.25">
      <c r="A42" s="46"/>
      <c r="B42" s="31"/>
      <c r="C42" s="31"/>
      <c r="D42" s="64"/>
      <c r="E42" s="6"/>
      <c r="F42" s="6"/>
      <c r="G42" s="31"/>
      <c r="H42" s="6"/>
      <c r="I42" s="6"/>
      <c r="J42" s="7"/>
      <c r="K42" s="8"/>
      <c r="L42" s="7"/>
      <c r="M42" s="8"/>
      <c r="N42" s="7"/>
      <c r="O42" s="7"/>
      <c r="P42" s="8"/>
      <c r="R42" s="7"/>
      <c r="V42" s="9"/>
      <c r="W42" s="6"/>
    </row>
    <row r="43" spans="1:23" s="10" customFormat="1" ht="20.100000000000001" customHeight="1" x14ac:dyDescent="0.25">
      <c r="A43" s="46"/>
      <c r="B43" s="31"/>
      <c r="C43" s="31"/>
      <c r="D43" s="64"/>
      <c r="E43" s="6"/>
      <c r="F43" s="6"/>
      <c r="G43" s="31"/>
      <c r="H43" s="6"/>
      <c r="I43" s="6"/>
      <c r="J43" s="7"/>
      <c r="K43" s="8"/>
      <c r="L43" s="7"/>
      <c r="M43" s="8"/>
      <c r="N43" s="7"/>
      <c r="O43" s="7"/>
      <c r="P43" s="8"/>
      <c r="R43" s="7"/>
      <c r="V43" s="9"/>
      <c r="W43" s="6"/>
    </row>
    <row r="44" spans="1:23" s="10" customFormat="1" ht="20.100000000000001" customHeight="1" x14ac:dyDescent="0.25">
      <c r="A44" s="46"/>
      <c r="B44" s="31"/>
      <c r="C44" s="31"/>
      <c r="D44" s="64"/>
      <c r="E44" s="6"/>
      <c r="F44" s="6"/>
      <c r="G44" s="31"/>
      <c r="H44" s="6"/>
      <c r="I44" s="6"/>
      <c r="J44" s="7"/>
      <c r="K44" s="8"/>
      <c r="L44" s="7"/>
      <c r="M44" s="8"/>
      <c r="N44" s="7"/>
      <c r="O44" s="7"/>
      <c r="P44" s="8"/>
      <c r="R44" s="7"/>
      <c r="V44" s="9"/>
      <c r="W44" s="6"/>
    </row>
    <row r="45" spans="1:23" s="10" customFormat="1" ht="20.100000000000001" customHeight="1" x14ac:dyDescent="0.25">
      <c r="A45" s="46"/>
      <c r="B45" s="31"/>
      <c r="C45" s="31"/>
      <c r="D45" s="64"/>
      <c r="E45" s="6"/>
      <c r="F45" s="6"/>
      <c r="G45" s="31"/>
      <c r="H45" s="6"/>
      <c r="I45" s="6"/>
      <c r="J45" s="7"/>
      <c r="K45" s="8"/>
      <c r="L45" s="7"/>
      <c r="M45" s="8"/>
      <c r="N45" s="7"/>
      <c r="O45" s="7"/>
      <c r="P45" s="8"/>
      <c r="R45" s="7"/>
      <c r="V45" s="9"/>
      <c r="W45" s="6"/>
    </row>
    <row r="46" spans="1:23" s="10" customFormat="1" ht="20.100000000000001" customHeight="1" x14ac:dyDescent="0.25">
      <c r="A46" s="46"/>
      <c r="B46" s="31"/>
      <c r="C46" s="31"/>
      <c r="D46" s="64"/>
      <c r="E46" s="6"/>
      <c r="F46" s="6"/>
      <c r="G46" s="31"/>
      <c r="H46" s="6"/>
      <c r="I46" s="6"/>
      <c r="J46" s="7"/>
      <c r="K46" s="8"/>
      <c r="L46" s="7"/>
      <c r="M46" s="8"/>
      <c r="N46" s="7"/>
      <c r="O46" s="7"/>
      <c r="P46" s="8"/>
      <c r="R46" s="7"/>
      <c r="V46" s="9"/>
      <c r="W46" s="6"/>
    </row>
    <row r="47" spans="1:23" s="10" customFormat="1" ht="20.100000000000001" customHeight="1" x14ac:dyDescent="0.25">
      <c r="A47" s="46"/>
      <c r="B47" s="31"/>
      <c r="C47" s="31"/>
      <c r="D47" s="64"/>
      <c r="E47" s="6"/>
      <c r="F47" s="6"/>
      <c r="G47" s="31"/>
      <c r="H47" s="6"/>
      <c r="I47" s="6"/>
      <c r="J47" s="7"/>
      <c r="K47" s="8"/>
      <c r="L47" s="7"/>
      <c r="M47" s="8"/>
      <c r="N47" s="7"/>
      <c r="O47" s="7"/>
      <c r="P47" s="8"/>
      <c r="R47" s="7"/>
      <c r="V47" s="9"/>
      <c r="W47" s="6"/>
    </row>
    <row r="48" spans="1:23" s="10" customFormat="1" ht="20.100000000000001" customHeight="1" x14ac:dyDescent="0.25">
      <c r="A48" s="46"/>
      <c r="B48" s="31"/>
      <c r="C48" s="31"/>
      <c r="D48" s="64"/>
      <c r="E48" s="6"/>
      <c r="F48" s="6"/>
      <c r="G48" s="31"/>
      <c r="H48" s="6"/>
      <c r="I48" s="6"/>
      <c r="J48" s="7"/>
      <c r="K48" s="8"/>
      <c r="L48" s="7"/>
      <c r="M48" s="8"/>
      <c r="N48" s="7"/>
      <c r="O48" s="7"/>
      <c r="P48" s="8"/>
      <c r="R48" s="7"/>
      <c r="V48" s="9"/>
      <c r="W48" s="6"/>
    </row>
  </sheetData>
  <mergeCells count="13">
    <mergeCell ref="A13:V13"/>
    <mergeCell ref="A14:V14"/>
    <mergeCell ref="A15:V15"/>
    <mergeCell ref="K16:S16"/>
    <mergeCell ref="H1:I1"/>
    <mergeCell ref="H2:I2"/>
    <mergeCell ref="A4:D4"/>
    <mergeCell ref="A5:D5"/>
    <mergeCell ref="Q5:Q6"/>
    <mergeCell ref="A6:D6"/>
    <mergeCell ref="V3:W3"/>
    <mergeCell ref="U5:U6"/>
    <mergeCell ref="T5:T6"/>
  </mergeCells>
  <printOptions horizontalCentered="1"/>
  <pageMargins left="0.15" right="0.15" top="0.5" bottom="0.5" header="0.25" footer="0.25"/>
  <pageSetup scale="80" orientation="landscape" r:id="rId1"/>
  <headerFooter>
    <oddHeader>&amp;CTOWN OF PRINCETON ~ &amp;14BUDGET WORKSHEET</oddHeader>
    <oddFooter xml:space="preserve">&amp;L&amp;D&amp;R&amp;F/&amp;A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Z49"/>
  <sheetViews>
    <sheetView workbookViewId="0">
      <pane xSplit="9" ySplit="6" topLeftCell="J7" activePane="bottomRight" state="frozen"/>
      <selection activeCell="Z8" sqref="Z8"/>
      <selection pane="topRight" activeCell="Z8" sqref="Z8"/>
      <selection pane="bottomLeft" activeCell="Z8" sqref="Z8"/>
      <selection pane="bottomRight" activeCell="Q11" sqref="Q11"/>
    </sheetView>
  </sheetViews>
  <sheetFormatPr defaultColWidth="9.140625" defaultRowHeight="20.100000000000001" customHeight="1" x14ac:dyDescent="0.25"/>
  <cols>
    <col min="1" max="1" width="2.7109375" style="529" customWidth="1"/>
    <col min="2" max="2" width="4.140625" style="31" customWidth="1"/>
    <col min="3" max="3" width="5.140625" style="31" customWidth="1"/>
    <col min="4" max="4" width="7.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1.4257812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9.140625" style="6"/>
    <col min="25" max="25" width="28.5703125" style="6" bestFit="1" customWidth="1"/>
    <col min="26" max="26" width="44" style="6" bestFit="1" customWidth="1"/>
    <col min="27" max="16384" width="9.140625" style="6"/>
  </cols>
  <sheetData>
    <row r="1" spans="1:26" ht="21" x14ac:dyDescent="0.25">
      <c r="A1" s="1" t="s">
        <v>0</v>
      </c>
      <c r="B1" s="2"/>
      <c r="C1" s="2"/>
      <c r="D1" s="2"/>
      <c r="E1" s="3"/>
      <c r="F1" s="4"/>
      <c r="G1" s="5"/>
      <c r="H1" s="696" t="s">
        <v>105</v>
      </c>
      <c r="I1" s="696"/>
    </row>
    <row r="2" spans="1:26" ht="26.25" x14ac:dyDescent="0.25">
      <c r="A2" s="1" t="s">
        <v>1</v>
      </c>
      <c r="B2" s="2"/>
      <c r="C2" s="2"/>
      <c r="D2" s="2"/>
      <c r="E2" s="3"/>
      <c r="F2" s="4"/>
      <c r="G2" s="5"/>
      <c r="H2" s="524"/>
      <c r="I2" s="524" t="s">
        <v>106</v>
      </c>
    </row>
    <row r="3" spans="1:26" ht="2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6" s="20" customFormat="1" ht="15.95" customHeight="1" x14ac:dyDescent="0.25">
      <c r="A4" s="670"/>
      <c r="B4" s="670"/>
      <c r="C4" s="670"/>
      <c r="D4" s="670"/>
      <c r="E4" s="3"/>
      <c r="F4" s="522"/>
      <c r="G4" s="13"/>
      <c r="I4" s="522"/>
      <c r="K4" s="109"/>
      <c r="L4" s="15" t="s">
        <v>258</v>
      </c>
      <c r="M4" s="109"/>
      <c r="N4" s="523" t="s">
        <v>278</v>
      </c>
      <c r="O4" s="15" t="s">
        <v>278</v>
      </c>
      <c r="P4" s="109"/>
      <c r="Q4" s="523" t="s">
        <v>1067</v>
      </c>
      <c r="R4" s="19"/>
      <c r="S4" s="523" t="s">
        <v>1067</v>
      </c>
      <c r="T4" s="523" t="s">
        <v>1067</v>
      </c>
      <c r="U4" s="19" t="s">
        <v>1067</v>
      </c>
      <c r="V4" s="523" t="s">
        <v>1067</v>
      </c>
      <c r="W4" s="523" t="s">
        <v>1067</v>
      </c>
    </row>
    <row r="5" spans="1:26" s="20" customFormat="1" ht="15" x14ac:dyDescent="0.25">
      <c r="A5" s="670" t="s">
        <v>5</v>
      </c>
      <c r="B5" s="670"/>
      <c r="C5" s="670"/>
      <c r="D5" s="670"/>
      <c r="E5" s="3"/>
      <c r="F5" s="522" t="s">
        <v>6</v>
      </c>
      <c r="G5" s="13" t="s">
        <v>6</v>
      </c>
      <c r="I5" s="522" t="s">
        <v>7</v>
      </c>
      <c r="K5" s="109"/>
      <c r="L5" s="15" t="s">
        <v>8</v>
      </c>
      <c r="M5" s="109"/>
      <c r="N5" s="18" t="s">
        <v>9</v>
      </c>
      <c r="O5" s="15" t="s">
        <v>8</v>
      </c>
      <c r="P5" s="109"/>
      <c r="Q5" s="671" t="s">
        <v>284</v>
      </c>
      <c r="R5" s="21"/>
      <c r="S5" s="523" t="s">
        <v>10</v>
      </c>
      <c r="T5" s="673" t="s">
        <v>285</v>
      </c>
      <c r="U5" s="672" t="s">
        <v>1160</v>
      </c>
      <c r="V5" s="523" t="s">
        <v>286</v>
      </c>
      <c r="W5" s="523" t="s">
        <v>287</v>
      </c>
    </row>
    <row r="6" spans="1:26" s="20" customFormat="1" ht="24" x14ac:dyDescent="0.25">
      <c r="A6" s="670" t="s">
        <v>11</v>
      </c>
      <c r="B6" s="670"/>
      <c r="C6" s="670"/>
      <c r="D6" s="670"/>
      <c r="E6" s="3"/>
      <c r="F6" s="522"/>
      <c r="G6" s="13" t="s">
        <v>1</v>
      </c>
      <c r="I6" s="522"/>
      <c r="K6" s="109"/>
      <c r="L6" s="22">
        <v>43646</v>
      </c>
      <c r="M6" s="109"/>
      <c r="N6" s="18" t="s">
        <v>12</v>
      </c>
      <c r="O6" s="22" t="s">
        <v>1066</v>
      </c>
      <c r="P6" s="109"/>
      <c r="Q6" s="671"/>
      <c r="R6" s="21"/>
      <c r="S6" s="523" t="s">
        <v>13</v>
      </c>
      <c r="T6" s="673"/>
      <c r="U6" s="672"/>
      <c r="V6" s="523" t="s">
        <v>288</v>
      </c>
      <c r="W6" s="23" t="s">
        <v>288</v>
      </c>
    </row>
    <row r="7" spans="1:26" s="20" customFormat="1" ht="15.75" x14ac:dyDescent="0.25">
      <c r="A7" s="24"/>
      <c r="B7" s="25"/>
      <c r="C7" s="25"/>
      <c r="D7" s="26"/>
      <c r="E7" s="14"/>
      <c r="K7" s="109"/>
      <c r="L7" s="22"/>
      <c r="M7" s="109"/>
      <c r="N7" s="18"/>
      <c r="O7" s="22"/>
      <c r="P7" s="109"/>
      <c r="Q7" s="523"/>
      <c r="R7" s="18"/>
      <c r="S7" s="523"/>
      <c r="T7" s="18"/>
      <c r="U7" s="523"/>
      <c r="V7" s="23"/>
      <c r="W7" s="21"/>
      <c r="Y7" s="434" t="s">
        <v>696</v>
      </c>
    </row>
    <row r="8" spans="1:26" ht="15.75" customHeight="1" x14ac:dyDescent="0.2">
      <c r="A8" s="27">
        <v>1</v>
      </c>
      <c r="B8" s="28">
        <v>911</v>
      </c>
      <c r="C8" s="28">
        <v>5170</v>
      </c>
      <c r="D8" s="467">
        <v>0</v>
      </c>
      <c r="E8" s="30"/>
      <c r="G8" s="31">
        <f>B8</f>
        <v>911</v>
      </c>
      <c r="H8" s="32"/>
      <c r="I8" s="32" t="s">
        <v>1163</v>
      </c>
      <c r="J8" s="6"/>
      <c r="K8" s="34"/>
      <c r="L8" s="33">
        <v>227338</v>
      </c>
      <c r="M8" s="34"/>
      <c r="N8" s="7">
        <v>230637</v>
      </c>
      <c r="O8" s="33">
        <v>230637</v>
      </c>
      <c r="P8" s="109"/>
      <c r="Q8" s="35">
        <v>230637</v>
      </c>
      <c r="R8" s="36"/>
      <c r="S8" s="35">
        <v>27940</v>
      </c>
      <c r="T8" s="149">
        <f>S8+Q8</f>
        <v>258577</v>
      </c>
      <c r="U8" s="150">
        <f>IF(T8=0,"",(T8-N8)/N8)</f>
        <v>0.12114274812801068</v>
      </c>
      <c r="V8" s="35"/>
      <c r="W8" s="35"/>
      <c r="Y8" s="68" t="s">
        <v>880</v>
      </c>
      <c r="Z8" s="440" t="s">
        <v>1005</v>
      </c>
    </row>
    <row r="9" spans="1:26" ht="15" x14ac:dyDescent="0.2">
      <c r="A9" s="27">
        <v>1</v>
      </c>
      <c r="B9" s="28">
        <v>945</v>
      </c>
      <c r="C9" s="28">
        <v>5740</v>
      </c>
      <c r="D9" s="467">
        <v>0</v>
      </c>
      <c r="E9" s="30"/>
      <c r="G9" s="31">
        <f t="shared" ref="G9:G12" si="0">B9</f>
        <v>945</v>
      </c>
      <c r="H9" s="32"/>
      <c r="I9" s="61" t="s">
        <v>324</v>
      </c>
      <c r="J9" s="6"/>
      <c r="K9" s="34"/>
      <c r="L9" s="33">
        <v>136839.07</v>
      </c>
      <c r="M9" s="34"/>
      <c r="N9" s="7">
        <v>140500</v>
      </c>
      <c r="O9" s="33">
        <v>129432</v>
      </c>
      <c r="P9" s="109"/>
      <c r="Q9" s="35">
        <v>140500</v>
      </c>
      <c r="R9" s="36"/>
      <c r="S9" s="35"/>
      <c r="T9" s="149">
        <f>S9+Q9</f>
        <v>140500</v>
      </c>
      <c r="U9" s="150">
        <f>IF(T9=0,"",(T9-N9)/N9)</f>
        <v>0</v>
      </c>
      <c r="V9" s="35"/>
      <c r="W9" s="35"/>
      <c r="Y9" s="68" t="s">
        <v>881</v>
      </c>
      <c r="Z9" s="440" t="s">
        <v>1006</v>
      </c>
    </row>
    <row r="10" spans="1:26" ht="15.75" customHeight="1" x14ac:dyDescent="0.2">
      <c r="A10" s="27">
        <v>1</v>
      </c>
      <c r="B10" s="28">
        <v>914</v>
      </c>
      <c r="C10" s="28">
        <v>5170</v>
      </c>
      <c r="D10" s="467">
        <v>0</v>
      </c>
      <c r="E10" s="30"/>
      <c r="G10" s="31">
        <f t="shared" si="0"/>
        <v>914</v>
      </c>
      <c r="H10" s="32"/>
      <c r="I10" s="32" t="s">
        <v>509</v>
      </c>
      <c r="J10" s="6"/>
      <c r="K10" s="34"/>
      <c r="L10" s="33">
        <v>317731.65999999997</v>
      </c>
      <c r="M10" s="34"/>
      <c r="N10" s="7">
        <v>360436.54</v>
      </c>
      <c r="O10" s="33">
        <v>110063.44</v>
      </c>
      <c r="P10" s="109"/>
      <c r="Q10" s="35">
        <v>360436.54</v>
      </c>
      <c r="R10" s="36"/>
      <c r="S10" s="316">
        <v>-11572.32</v>
      </c>
      <c r="T10" s="149">
        <f>S10+Q10</f>
        <v>348864.22</v>
      </c>
      <c r="U10" s="150">
        <f>IF(T10=0,"",(T10-N10)/N10)</f>
        <v>-3.210640075504001E-2</v>
      </c>
      <c r="V10" s="35"/>
      <c r="W10" s="35"/>
      <c r="Y10" s="68" t="s">
        <v>882</v>
      </c>
      <c r="Z10" s="440" t="s">
        <v>1007</v>
      </c>
    </row>
    <row r="11" spans="1:26" ht="15.75" customHeight="1" x14ac:dyDescent="0.2">
      <c r="A11" s="27">
        <v>1</v>
      </c>
      <c r="B11" s="28">
        <v>915</v>
      </c>
      <c r="C11" s="28">
        <v>5170</v>
      </c>
      <c r="D11" s="467">
        <v>0</v>
      </c>
      <c r="E11" s="30"/>
      <c r="G11" s="31">
        <f t="shared" si="0"/>
        <v>915</v>
      </c>
      <c r="H11" s="32"/>
      <c r="I11" s="6" t="s">
        <v>109</v>
      </c>
      <c r="J11" s="6"/>
      <c r="K11" s="34"/>
      <c r="L11" s="33">
        <v>7353.03</v>
      </c>
      <c r="M11" s="34"/>
      <c r="N11" s="7">
        <v>8900</v>
      </c>
      <c r="O11" s="33">
        <v>1963.96</v>
      </c>
      <c r="P11" s="109"/>
      <c r="Q11" s="35">
        <v>8900</v>
      </c>
      <c r="R11" s="36"/>
      <c r="S11" s="35"/>
      <c r="T11" s="149">
        <f>S11+Q11</f>
        <v>8900</v>
      </c>
      <c r="U11" s="150">
        <f>IF(T11=0,"",(T11-N11)/N11)</f>
        <v>0</v>
      </c>
      <c r="V11" s="35"/>
      <c r="W11" s="35"/>
      <c r="Y11" s="68" t="s">
        <v>883</v>
      </c>
      <c r="Z11" s="440" t="s">
        <v>1008</v>
      </c>
    </row>
    <row r="12" spans="1:26" ht="15.75" customHeight="1" x14ac:dyDescent="0.2">
      <c r="A12" s="27">
        <v>1</v>
      </c>
      <c r="B12" s="28">
        <v>916</v>
      </c>
      <c r="C12" s="28">
        <v>5170</v>
      </c>
      <c r="D12" s="467">
        <v>0</v>
      </c>
      <c r="E12" s="30"/>
      <c r="G12" s="31">
        <f t="shared" si="0"/>
        <v>916</v>
      </c>
      <c r="H12" s="32"/>
      <c r="I12" s="32" t="s">
        <v>510</v>
      </c>
      <c r="J12" s="6"/>
      <c r="K12" s="34"/>
      <c r="L12" s="33">
        <v>42868.639999999999</v>
      </c>
      <c r="M12" s="34"/>
      <c r="N12" s="7">
        <v>44252.37</v>
      </c>
      <c r="O12" s="33">
        <v>13968.45</v>
      </c>
      <c r="P12" s="109"/>
      <c r="Q12" s="35">
        <v>44252.37</v>
      </c>
      <c r="R12" s="36"/>
      <c r="S12" s="35">
        <v>885.05</v>
      </c>
      <c r="T12" s="149">
        <f>S12+Q12</f>
        <v>45137.420000000006</v>
      </c>
      <c r="U12" s="150">
        <f>IF(T12=0,"",(T12-N12)/N12)</f>
        <v>2.0000058753915393E-2</v>
      </c>
      <c r="V12" s="35"/>
      <c r="W12" s="35"/>
      <c r="Y12" s="68" t="s">
        <v>884</v>
      </c>
      <c r="Z12" s="440" t="s">
        <v>1009</v>
      </c>
    </row>
    <row r="13" spans="1:26" s="39" customFormat="1" ht="19.5" thickBot="1" x14ac:dyDescent="0.3">
      <c r="A13" s="38"/>
      <c r="B13" s="38"/>
      <c r="C13" s="38"/>
      <c r="D13" s="38"/>
      <c r="G13" s="38"/>
      <c r="I13" s="40" t="str">
        <f>H1</f>
        <v>EMP BENEFITS/OTHR</v>
      </c>
      <c r="K13" s="43"/>
      <c r="L13" s="42">
        <f t="shared" ref="L13:S13" si="1">SUM(L8:L12)</f>
        <v>732130.4</v>
      </c>
      <c r="M13" s="42">
        <f t="shared" si="1"/>
        <v>0</v>
      </c>
      <c r="N13" s="42">
        <f t="shared" si="1"/>
        <v>784725.91</v>
      </c>
      <c r="O13" s="42">
        <f t="shared" si="1"/>
        <v>486064.85000000003</v>
      </c>
      <c r="P13" s="42">
        <f t="shared" si="1"/>
        <v>0</v>
      </c>
      <c r="Q13" s="42">
        <f t="shared" si="1"/>
        <v>784725.91</v>
      </c>
      <c r="R13" s="42">
        <f t="shared" si="1"/>
        <v>0</v>
      </c>
      <c r="S13" s="42">
        <f t="shared" si="1"/>
        <v>17252.73</v>
      </c>
      <c r="T13" s="42">
        <f>SUM(T7:T12)</f>
        <v>801978.64</v>
      </c>
      <c r="U13" s="44"/>
      <c r="V13" s="42">
        <f>SUM(V7:V12)</f>
        <v>0</v>
      </c>
      <c r="W13" s="148">
        <f>SUM(W7:W12)</f>
        <v>0</v>
      </c>
    </row>
    <row r="14" spans="1:26" ht="2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6" ht="2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6" ht="2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4" ht="15.75" thickBot="1" x14ac:dyDescent="0.3">
      <c r="J17" s="6"/>
      <c r="K17" s="674" t="s">
        <v>98</v>
      </c>
      <c r="L17" s="674"/>
      <c r="M17" s="674"/>
      <c r="N17" s="674"/>
      <c r="O17" s="674"/>
      <c r="P17" s="674"/>
      <c r="Q17" s="674"/>
      <c r="R17" s="674"/>
      <c r="S17" s="674"/>
      <c r="T17" s="674"/>
      <c r="U17" s="6"/>
      <c r="V17" s="6"/>
      <c r="W17" s="6"/>
    </row>
    <row r="18" spans="1:24" ht="15.95" customHeight="1" x14ac:dyDescent="0.25">
      <c r="J18" s="6"/>
      <c r="K18" s="6"/>
      <c r="L18" s="6"/>
      <c r="N18" s="6"/>
      <c r="O18" s="6"/>
    </row>
    <row r="19" spans="1:24" ht="15.95" customHeight="1" x14ac:dyDescent="0.25">
      <c r="J19" s="6"/>
      <c r="K19" s="6"/>
      <c r="L19" s="6"/>
      <c r="N19" s="6"/>
      <c r="O19" s="6"/>
    </row>
    <row r="20" spans="1:24" ht="17.100000000000001" customHeight="1" x14ac:dyDescent="0.25">
      <c r="J20" s="6" t="s">
        <v>325</v>
      </c>
      <c r="K20" s="6"/>
      <c r="L20" s="6"/>
      <c r="N20" s="6"/>
      <c r="O20" s="6"/>
    </row>
    <row r="21" spans="1:24" ht="17.100000000000001" customHeight="1" x14ac:dyDescent="0.25">
      <c r="J21" s="320" t="s">
        <v>1162</v>
      </c>
      <c r="K21" s="6"/>
      <c r="L21" s="6"/>
      <c r="N21" s="6"/>
      <c r="O21" s="6"/>
    </row>
    <row r="22" spans="1:24" s="10" customFormat="1" ht="17.100000000000001" customHeight="1" x14ac:dyDescent="0.25">
      <c r="A22" s="529"/>
      <c r="B22" s="31"/>
      <c r="C22" s="31"/>
      <c r="D22" s="64"/>
      <c r="E22" s="6"/>
      <c r="F22" s="6"/>
      <c r="G22" s="31"/>
      <c r="H22" s="6"/>
      <c r="I22" s="6"/>
      <c r="J22" s="6" t="s">
        <v>508</v>
      </c>
      <c r="K22" s="8"/>
      <c r="L22" s="7"/>
      <c r="M22" s="8"/>
      <c r="N22" s="7"/>
      <c r="O22" s="7"/>
      <c r="P22" s="8"/>
      <c r="R22" s="7"/>
      <c r="T22" s="7"/>
      <c r="W22" s="9"/>
      <c r="X22" s="6"/>
    </row>
    <row r="23" spans="1:24" s="10" customFormat="1" ht="17.100000000000001" customHeight="1" x14ac:dyDescent="0.25">
      <c r="A23" s="529"/>
      <c r="B23" s="31"/>
      <c r="C23" s="31"/>
      <c r="D23" s="64"/>
      <c r="E23" s="6"/>
      <c r="F23" s="6"/>
      <c r="G23" s="31"/>
      <c r="H23" s="6"/>
      <c r="I23" s="6"/>
      <c r="J23" s="7"/>
      <c r="K23" s="8"/>
      <c r="L23" s="7"/>
      <c r="M23" s="8"/>
      <c r="N23" s="7"/>
      <c r="O23" s="7"/>
      <c r="P23" s="8"/>
      <c r="R23" s="7"/>
      <c r="T23" s="7"/>
      <c r="W23" s="9"/>
      <c r="X23" s="6"/>
    </row>
    <row r="24" spans="1:24" s="10" customFormat="1" ht="17.100000000000001" customHeight="1" x14ac:dyDescent="0.25">
      <c r="A24" s="529"/>
      <c r="B24" s="31"/>
      <c r="C24" s="31"/>
      <c r="D24" s="64"/>
      <c r="E24" s="6"/>
      <c r="F24" s="6"/>
      <c r="G24" s="31"/>
      <c r="H24" s="6"/>
      <c r="I24" s="6"/>
      <c r="J24" s="7"/>
      <c r="K24" s="8"/>
      <c r="L24" s="7"/>
      <c r="M24" s="8"/>
      <c r="N24" s="7"/>
      <c r="O24" s="7"/>
      <c r="P24" s="8"/>
      <c r="R24" s="7"/>
      <c r="T24" s="7"/>
      <c r="W24" s="9"/>
      <c r="X24" s="6"/>
    </row>
    <row r="25" spans="1:24" s="10" customFormat="1" ht="17.100000000000001" customHeight="1" x14ac:dyDescent="0.25">
      <c r="A25" s="529"/>
      <c r="B25" s="31"/>
      <c r="C25" s="31"/>
      <c r="D25" s="64"/>
      <c r="E25" s="6"/>
      <c r="F25" s="6"/>
      <c r="G25" s="31"/>
      <c r="H25" s="6"/>
      <c r="I25" s="6"/>
      <c r="J25" s="7"/>
      <c r="K25" s="8"/>
      <c r="L25" s="7"/>
      <c r="M25" s="8"/>
      <c r="N25" s="7"/>
      <c r="O25" s="7"/>
      <c r="P25" s="8"/>
      <c r="R25" s="7"/>
      <c r="T25" s="7"/>
      <c r="W25" s="9"/>
      <c r="X25" s="6"/>
    </row>
    <row r="26" spans="1:24" s="10" customFormat="1" ht="17.100000000000001" customHeight="1" x14ac:dyDescent="0.25">
      <c r="A26" s="529"/>
      <c r="B26" s="31"/>
      <c r="C26" s="31"/>
      <c r="D26" s="64"/>
      <c r="E26" s="6"/>
      <c r="F26" s="6"/>
      <c r="G26" s="31"/>
      <c r="H26" s="6"/>
      <c r="I26" s="6"/>
      <c r="J26" s="7"/>
      <c r="K26" s="8"/>
      <c r="L26" s="7"/>
      <c r="M26" s="8"/>
      <c r="N26" s="7"/>
      <c r="O26" s="7"/>
      <c r="P26" s="8"/>
      <c r="R26" s="7"/>
      <c r="T26" s="7"/>
      <c r="W26" s="9"/>
      <c r="X26" s="6"/>
    </row>
    <row r="27" spans="1:24" s="10" customFormat="1" ht="17.100000000000001" customHeight="1" x14ac:dyDescent="0.25">
      <c r="A27" s="529"/>
      <c r="B27" s="31"/>
      <c r="C27" s="31"/>
      <c r="D27" s="64"/>
      <c r="E27" s="6"/>
      <c r="F27" s="6"/>
      <c r="G27" s="31"/>
      <c r="H27" s="6"/>
      <c r="I27" s="6"/>
      <c r="J27" s="7"/>
      <c r="K27" s="8"/>
      <c r="L27" s="7"/>
      <c r="M27" s="8"/>
      <c r="N27" s="7"/>
      <c r="O27" s="7"/>
      <c r="P27" s="8"/>
      <c r="R27" s="7"/>
      <c r="T27" s="7"/>
      <c r="W27" s="9"/>
      <c r="X27" s="6"/>
    </row>
    <row r="28" spans="1:24" s="10" customFormat="1" ht="17.100000000000001" customHeight="1" x14ac:dyDescent="0.25">
      <c r="A28" s="529"/>
      <c r="B28" s="31"/>
      <c r="C28" s="31"/>
      <c r="D28" s="64"/>
      <c r="E28" s="6"/>
      <c r="F28" s="6"/>
      <c r="G28" s="31"/>
      <c r="H28" s="6"/>
      <c r="I28" s="6"/>
      <c r="J28" s="7"/>
      <c r="K28" s="8"/>
      <c r="L28" s="7"/>
      <c r="M28" s="8"/>
      <c r="N28" s="7"/>
      <c r="O28" s="7"/>
      <c r="P28" s="8"/>
      <c r="R28" s="7"/>
      <c r="T28" s="7"/>
      <c r="W28" s="9"/>
      <c r="X28" s="6"/>
    </row>
    <row r="29" spans="1:24" s="10" customFormat="1" ht="17.100000000000001" customHeight="1" x14ac:dyDescent="0.25">
      <c r="A29" s="529"/>
      <c r="B29" s="31"/>
      <c r="C29" s="31"/>
      <c r="D29" s="64"/>
      <c r="E29" s="6"/>
      <c r="F29" s="6"/>
      <c r="G29" s="31"/>
      <c r="H29" s="6"/>
      <c r="I29" s="6"/>
      <c r="J29" s="7"/>
      <c r="K29" s="8"/>
      <c r="L29" s="7"/>
      <c r="M29" s="8"/>
      <c r="N29" s="7"/>
      <c r="O29" s="7"/>
      <c r="P29" s="8"/>
      <c r="R29" s="7"/>
      <c r="T29" s="7"/>
      <c r="W29" s="9"/>
      <c r="X29" s="6"/>
    </row>
    <row r="30" spans="1:24" s="10" customFormat="1" ht="17.100000000000001" customHeight="1" x14ac:dyDescent="0.25">
      <c r="A30" s="529"/>
      <c r="B30" s="31"/>
      <c r="C30" s="31"/>
      <c r="D30" s="64"/>
      <c r="E30" s="6"/>
      <c r="F30" s="6"/>
      <c r="G30" s="31"/>
      <c r="H30" s="6"/>
      <c r="I30" s="6"/>
      <c r="J30" s="7"/>
      <c r="K30" s="8"/>
      <c r="L30" s="7"/>
      <c r="M30" s="8"/>
      <c r="N30" s="7"/>
      <c r="O30" s="7"/>
      <c r="P30" s="8"/>
      <c r="R30" s="7"/>
      <c r="T30" s="7"/>
      <c r="W30" s="9"/>
      <c r="X30" s="6"/>
    </row>
    <row r="31" spans="1:24" s="10" customFormat="1" ht="17.100000000000001" customHeight="1" x14ac:dyDescent="0.25">
      <c r="A31" s="529"/>
      <c r="B31" s="31"/>
      <c r="C31" s="31"/>
      <c r="D31" s="64"/>
      <c r="E31" s="6"/>
      <c r="F31" s="6"/>
      <c r="G31" s="31"/>
      <c r="H31" s="6"/>
      <c r="I31" s="6"/>
      <c r="J31" s="7"/>
      <c r="K31" s="8"/>
      <c r="L31" s="7"/>
      <c r="M31" s="8"/>
      <c r="N31" s="7"/>
      <c r="O31" s="7"/>
      <c r="P31" s="8"/>
      <c r="R31" s="7"/>
      <c r="T31" s="7"/>
      <c r="W31" s="9"/>
      <c r="X31" s="6"/>
    </row>
    <row r="32" spans="1:24" s="10" customFormat="1" ht="17.100000000000001" customHeight="1" x14ac:dyDescent="0.25">
      <c r="A32" s="529"/>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529"/>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529"/>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529"/>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529"/>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529"/>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529"/>
      <c r="B38" s="31"/>
      <c r="C38" s="31"/>
      <c r="D38" s="64"/>
      <c r="E38" s="6"/>
      <c r="F38" s="6"/>
      <c r="G38" s="31"/>
      <c r="H38" s="6"/>
      <c r="I38" s="6"/>
      <c r="J38" s="7"/>
      <c r="K38" s="8"/>
      <c r="L38" s="7"/>
      <c r="M38" s="8"/>
      <c r="N38" s="7"/>
      <c r="O38" s="7"/>
      <c r="P38" s="8"/>
      <c r="R38" s="7"/>
      <c r="T38" s="7"/>
      <c r="W38" s="9"/>
      <c r="X38" s="6"/>
    </row>
    <row r="39" spans="1:24" s="10" customFormat="1" ht="20.100000000000001" customHeight="1" x14ac:dyDescent="0.25">
      <c r="A39" s="529"/>
      <c r="B39" s="31"/>
      <c r="C39" s="31"/>
      <c r="D39" s="64"/>
      <c r="E39" s="6"/>
      <c r="F39" s="6"/>
      <c r="G39" s="31"/>
      <c r="H39" s="6"/>
      <c r="I39" s="6"/>
      <c r="J39" s="7"/>
      <c r="K39" s="8"/>
      <c r="L39" s="7"/>
      <c r="M39" s="8"/>
      <c r="N39" s="7"/>
      <c r="O39" s="7"/>
      <c r="P39" s="8"/>
      <c r="R39" s="7"/>
      <c r="T39" s="7"/>
      <c r="W39" s="9"/>
      <c r="X39" s="6"/>
    </row>
    <row r="40" spans="1:24" s="10" customFormat="1" ht="20.100000000000001" customHeight="1" x14ac:dyDescent="0.25">
      <c r="A40" s="529"/>
      <c r="B40" s="31"/>
      <c r="C40" s="31"/>
      <c r="D40" s="64"/>
      <c r="E40" s="6"/>
      <c r="F40" s="6"/>
      <c r="G40" s="31"/>
      <c r="H40" s="6"/>
      <c r="I40" s="6"/>
      <c r="J40" s="7"/>
      <c r="K40" s="8"/>
      <c r="L40" s="7"/>
      <c r="M40" s="8"/>
      <c r="N40" s="7"/>
      <c r="O40" s="7"/>
      <c r="P40" s="8"/>
      <c r="R40" s="7"/>
      <c r="T40" s="7"/>
      <c r="W40" s="9"/>
      <c r="X40" s="6"/>
    </row>
    <row r="41" spans="1:24" s="10" customFormat="1" ht="20.100000000000001" customHeight="1" x14ac:dyDescent="0.25">
      <c r="A41" s="529"/>
      <c r="B41" s="31"/>
      <c r="C41" s="31"/>
      <c r="D41" s="64"/>
      <c r="E41" s="6"/>
      <c r="F41" s="6"/>
      <c r="G41" s="31"/>
      <c r="H41" s="6"/>
      <c r="I41" s="6"/>
      <c r="J41" s="7"/>
      <c r="K41" s="8"/>
      <c r="L41" s="7"/>
      <c r="M41" s="8"/>
      <c r="N41" s="7"/>
      <c r="O41" s="7"/>
      <c r="P41" s="8"/>
      <c r="R41" s="7"/>
      <c r="T41" s="7"/>
      <c r="W41" s="9"/>
      <c r="X41" s="6"/>
    </row>
    <row r="42" spans="1:24" s="10" customFormat="1" ht="20.100000000000001" customHeight="1" x14ac:dyDescent="0.25">
      <c r="A42" s="529"/>
      <c r="B42" s="31"/>
      <c r="C42" s="31"/>
      <c r="D42" s="64"/>
      <c r="E42" s="6"/>
      <c r="F42" s="6"/>
      <c r="G42" s="31"/>
      <c r="H42" s="6"/>
      <c r="I42" s="6"/>
      <c r="J42" s="7"/>
      <c r="K42" s="8"/>
      <c r="L42" s="7"/>
      <c r="M42" s="8"/>
      <c r="N42" s="7"/>
      <c r="O42" s="7"/>
      <c r="P42" s="8"/>
      <c r="R42" s="7"/>
      <c r="T42" s="7"/>
      <c r="W42" s="9"/>
      <c r="X42" s="6"/>
    </row>
    <row r="43" spans="1:24" s="10" customFormat="1" ht="20.100000000000001" customHeight="1" x14ac:dyDescent="0.25">
      <c r="A43" s="529"/>
      <c r="B43" s="31"/>
      <c r="C43" s="31"/>
      <c r="D43" s="64"/>
      <c r="E43" s="6"/>
      <c r="F43" s="6"/>
      <c r="G43" s="31"/>
      <c r="H43" s="6"/>
      <c r="I43" s="6"/>
      <c r="J43" s="7"/>
      <c r="K43" s="8"/>
      <c r="L43" s="7"/>
      <c r="M43" s="8"/>
      <c r="N43" s="7"/>
      <c r="O43" s="7"/>
      <c r="P43" s="8"/>
      <c r="R43" s="7"/>
      <c r="T43" s="7"/>
      <c r="W43" s="9"/>
      <c r="X43" s="6"/>
    </row>
    <row r="44" spans="1:24" s="10" customFormat="1" ht="20.100000000000001" customHeight="1" x14ac:dyDescent="0.25">
      <c r="A44" s="529"/>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529"/>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529"/>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29"/>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29"/>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529"/>
      <c r="B49" s="31"/>
      <c r="C49" s="31"/>
      <c r="D49" s="64"/>
      <c r="E49" s="6"/>
      <c r="F49" s="6"/>
      <c r="G49" s="31"/>
      <c r="H49" s="6"/>
      <c r="I49" s="6"/>
      <c r="J49" s="7"/>
      <c r="K49" s="8"/>
      <c r="L49" s="7"/>
      <c r="M49" s="8"/>
      <c r="N49" s="7"/>
      <c r="O49" s="7"/>
      <c r="P49" s="8"/>
      <c r="R49" s="7"/>
      <c r="T49" s="7"/>
      <c r="W49" s="9"/>
      <c r="X49" s="6"/>
    </row>
  </sheetData>
  <mergeCells count="12">
    <mergeCell ref="A14:W14"/>
    <mergeCell ref="A15:W15"/>
    <mergeCell ref="A16:W16"/>
    <mergeCell ref="K17:T17"/>
    <mergeCell ref="H1:I1"/>
    <mergeCell ref="A4:D4"/>
    <mergeCell ref="A5:D5"/>
    <mergeCell ref="Q5:Q6"/>
    <mergeCell ref="A6:D6"/>
    <mergeCell ref="U5:U6"/>
    <mergeCell ref="V3:W3"/>
    <mergeCell ref="T5:T6"/>
  </mergeCells>
  <printOptions horizontalCentered="1"/>
  <pageMargins left="0.15" right="0.15" top="0.5" bottom="0.5" header="0.25" footer="0.25"/>
  <pageSetup scale="76" orientation="landscape" r:id="rId1"/>
  <headerFooter>
    <oddHeader>&amp;CTOWN OF PRINCETON ~ &amp;14BUDGET WORKSHEET</oddHeader>
    <oddFooter xml:space="preserve">&amp;L&amp;D&amp;R&amp;F/&amp;A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76"/>
  <sheetViews>
    <sheetView tabSelected="1" zoomScaleNormal="100" workbookViewId="0">
      <selection activeCell="Z12" sqref="Z12"/>
    </sheetView>
  </sheetViews>
  <sheetFormatPr defaultColWidth="9.140625" defaultRowHeight="20.100000000000001" customHeight="1" x14ac:dyDescent="0.25"/>
  <cols>
    <col min="1" max="1" width="2.7109375" style="549" customWidth="1"/>
    <col min="2" max="2" width="5.28515625" style="31" customWidth="1"/>
    <col min="3" max="3" width="4.7109375" style="31" customWidth="1"/>
    <col min="4" max="4" width="8.140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710937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1.42578125" style="10" customWidth="1"/>
    <col min="18" max="18" width="1.7109375" style="7" customWidth="1"/>
    <col min="19" max="19" width="10.7109375" style="10" customWidth="1"/>
    <col min="20" max="20" width="10.7109375" style="7" customWidth="1"/>
    <col min="21" max="22" width="10.7109375" style="10" customWidth="1"/>
    <col min="23" max="23" width="19.7109375" style="9" customWidth="1"/>
    <col min="24" max="24" width="0.140625" style="6" customWidth="1"/>
    <col min="25" max="16384" width="9.140625" style="6"/>
  </cols>
  <sheetData>
    <row r="1" spans="1:23" ht="20.100000000000001" customHeight="1" x14ac:dyDescent="0.25">
      <c r="A1" s="1" t="s">
        <v>0</v>
      </c>
      <c r="B1" s="2"/>
      <c r="C1" s="2"/>
      <c r="D1" s="2"/>
      <c r="E1" s="3"/>
      <c r="F1" s="4"/>
      <c r="G1" s="5"/>
      <c r="H1" s="692" t="s">
        <v>403</v>
      </c>
      <c r="I1" s="692"/>
    </row>
    <row r="2" spans="1:23" ht="20.100000000000001" customHeight="1" x14ac:dyDescent="0.25">
      <c r="A2" s="1" t="s">
        <v>1</v>
      </c>
      <c r="B2" s="2"/>
      <c r="C2" s="2"/>
      <c r="D2" s="2"/>
      <c r="E2" s="3"/>
      <c r="F2" s="4"/>
      <c r="G2" s="5"/>
      <c r="H2" s="693">
        <v>114</v>
      </c>
      <c r="I2" s="693"/>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289</v>
      </c>
      <c r="W3" s="669"/>
    </row>
    <row r="4" spans="1:23" s="20" customFormat="1" ht="15.95" customHeight="1" x14ac:dyDescent="0.25">
      <c r="A4" s="670"/>
      <c r="B4" s="670"/>
      <c r="C4" s="670"/>
      <c r="D4" s="67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670" t="s">
        <v>5</v>
      </c>
      <c r="B5" s="670"/>
      <c r="C5" s="670"/>
      <c r="D5" s="670"/>
      <c r="E5" s="3"/>
      <c r="F5" s="542" t="s">
        <v>6</v>
      </c>
      <c r="G5" s="13" t="s">
        <v>6</v>
      </c>
      <c r="I5" s="542" t="s">
        <v>7</v>
      </c>
      <c r="K5" s="109"/>
      <c r="L5" s="15" t="s">
        <v>8</v>
      </c>
      <c r="M5" s="109"/>
      <c r="N5" s="18" t="s">
        <v>9</v>
      </c>
      <c r="O5" s="15" t="s">
        <v>8</v>
      </c>
      <c r="P5" s="109"/>
      <c r="Q5" s="671" t="s">
        <v>284</v>
      </c>
      <c r="R5" s="21"/>
      <c r="S5" s="543" t="s">
        <v>10</v>
      </c>
      <c r="T5" s="673" t="s">
        <v>285</v>
      </c>
      <c r="U5" s="672" t="s">
        <v>1160</v>
      </c>
      <c r="V5" s="543" t="s">
        <v>286</v>
      </c>
      <c r="W5" s="543" t="s">
        <v>287</v>
      </c>
    </row>
    <row r="6" spans="1:23" s="20" customFormat="1" ht="15.95" customHeight="1" x14ac:dyDescent="0.25">
      <c r="A6" s="670" t="s">
        <v>11</v>
      </c>
      <c r="B6" s="670"/>
      <c r="C6" s="670"/>
      <c r="D6" s="670"/>
      <c r="E6" s="3"/>
      <c r="F6" s="542"/>
      <c r="G6" s="13" t="s">
        <v>1</v>
      </c>
      <c r="I6" s="542"/>
      <c r="K6" s="109"/>
      <c r="L6" s="22">
        <v>43646</v>
      </c>
      <c r="M6" s="109"/>
      <c r="N6" s="18" t="s">
        <v>12</v>
      </c>
      <c r="O6" s="22" t="s">
        <v>1066</v>
      </c>
      <c r="P6" s="109"/>
      <c r="Q6" s="671"/>
      <c r="R6" s="21"/>
      <c r="S6" s="543" t="s">
        <v>13</v>
      </c>
      <c r="T6" s="673"/>
      <c r="U6" s="67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114</v>
      </c>
      <c r="C8" s="29">
        <v>5190</v>
      </c>
      <c r="D8" s="467">
        <v>0</v>
      </c>
      <c r="E8" s="30"/>
      <c r="F8" s="6" t="s">
        <v>113</v>
      </c>
      <c r="G8" s="64">
        <f>B8</f>
        <v>114</v>
      </c>
      <c r="H8" s="32"/>
      <c r="I8" s="6" t="s">
        <v>887</v>
      </c>
      <c r="J8" s="6"/>
      <c r="K8" s="34"/>
      <c r="L8" s="33">
        <v>25</v>
      </c>
      <c r="M8" s="34"/>
      <c r="N8" s="7">
        <v>25</v>
      </c>
      <c r="O8" s="33">
        <v>0</v>
      </c>
      <c r="P8" s="34"/>
      <c r="Q8" s="35">
        <v>25</v>
      </c>
      <c r="R8" s="36"/>
      <c r="S8" s="35"/>
      <c r="T8" s="149">
        <f>S8+Q8</f>
        <v>25</v>
      </c>
      <c r="U8" s="150">
        <f>IF(T8=0,"",(T8-N8)/N8)</f>
        <v>0</v>
      </c>
      <c r="V8" s="35"/>
      <c r="W8" s="177"/>
    </row>
    <row r="9" spans="1:23" ht="15.95" customHeight="1" x14ac:dyDescent="0.25">
      <c r="A9" s="27">
        <v>1</v>
      </c>
      <c r="B9" s="28">
        <v>114</v>
      </c>
      <c r="C9" s="29">
        <v>5730</v>
      </c>
      <c r="D9" s="467">
        <v>0</v>
      </c>
      <c r="E9" s="30"/>
      <c r="F9" s="6" t="s">
        <v>113</v>
      </c>
      <c r="G9" s="64">
        <f>B9</f>
        <v>114</v>
      </c>
      <c r="H9" s="61"/>
      <c r="I9" s="6" t="s">
        <v>886</v>
      </c>
      <c r="J9" s="6"/>
      <c r="K9" s="34"/>
      <c r="L9" s="33">
        <v>75</v>
      </c>
      <c r="M9" s="34"/>
      <c r="N9" s="7">
        <v>86</v>
      </c>
      <c r="O9" s="33">
        <v>59</v>
      </c>
      <c r="P9" s="34"/>
      <c r="Q9" s="35">
        <v>86</v>
      </c>
      <c r="R9" s="36"/>
      <c r="S9" s="35"/>
      <c r="T9" s="149">
        <f>S9+Q9</f>
        <v>86</v>
      </c>
      <c r="U9" s="150">
        <f>IF(T9=0,"",(T9-N9)/N9)</f>
        <v>0</v>
      </c>
      <c r="V9" s="35"/>
      <c r="W9" s="177"/>
    </row>
    <row r="10" spans="1:23" s="39" customFormat="1" ht="15.95" customHeight="1" thickBot="1" x14ac:dyDescent="0.3">
      <c r="A10" s="38"/>
      <c r="B10" s="38"/>
      <c r="C10" s="38"/>
      <c r="D10" s="38"/>
      <c r="G10" s="38"/>
      <c r="I10" s="40" t="str">
        <f>H1</f>
        <v>MODERATOR</v>
      </c>
      <c r="K10" s="43"/>
      <c r="L10" s="42">
        <f>SUM(L8:L9)</f>
        <v>100</v>
      </c>
      <c r="M10" s="43"/>
      <c r="N10" s="42">
        <f>SUM(N8:N9)</f>
        <v>111</v>
      </c>
      <c r="O10" s="42">
        <f>SUM(O8:O9)</f>
        <v>59</v>
      </c>
      <c r="P10" s="43"/>
      <c r="Q10" s="42">
        <f>SUM(Q8:Q9)</f>
        <v>111</v>
      </c>
      <c r="R10" s="10"/>
      <c r="S10" s="42">
        <f>SUM(S8:S9)</f>
        <v>0</v>
      </c>
      <c r="T10" s="42">
        <f>SUM(T8:T9)</f>
        <v>111</v>
      </c>
      <c r="U10" s="44"/>
      <c r="V10" s="42">
        <f>SUM(V8:V9)</f>
        <v>0</v>
      </c>
      <c r="W10" s="148">
        <f>SUM(W8:W9)</f>
        <v>0</v>
      </c>
    </row>
    <row r="11" spans="1:23" ht="20.100000000000001" customHeight="1" x14ac:dyDescent="0.25">
      <c r="A11" s="680"/>
      <c r="B11" s="680"/>
      <c r="C11" s="680"/>
      <c r="D11" s="680"/>
      <c r="E11" s="680"/>
      <c r="F11" s="680"/>
      <c r="G11" s="680"/>
      <c r="H11" s="680"/>
      <c r="I11" s="680"/>
      <c r="J11" s="680"/>
      <c r="K11" s="680"/>
      <c r="L11" s="680"/>
      <c r="M11" s="680"/>
      <c r="N11" s="680"/>
      <c r="O11" s="680"/>
      <c r="P11" s="680"/>
      <c r="Q11" s="680"/>
      <c r="R11" s="680"/>
      <c r="S11" s="680"/>
      <c r="T11" s="680"/>
      <c r="U11" s="680"/>
      <c r="V11" s="680"/>
      <c r="W11" s="680"/>
    </row>
    <row r="12" spans="1:23" ht="20.100000000000001" customHeight="1" x14ac:dyDescent="0.25">
      <c r="A12" s="680"/>
      <c r="B12" s="680"/>
      <c r="C12" s="680"/>
      <c r="D12" s="680"/>
      <c r="E12" s="680"/>
      <c r="F12" s="680"/>
      <c r="G12" s="680"/>
      <c r="H12" s="680"/>
      <c r="I12" s="680"/>
      <c r="J12" s="680"/>
      <c r="K12" s="680"/>
      <c r="L12" s="680"/>
      <c r="M12" s="680"/>
      <c r="N12" s="680"/>
      <c r="O12" s="680"/>
      <c r="P12" s="680"/>
      <c r="Q12" s="680"/>
      <c r="R12" s="680"/>
      <c r="S12" s="680"/>
      <c r="T12" s="680"/>
      <c r="U12" s="680"/>
      <c r="V12" s="680"/>
      <c r="W12" s="680"/>
    </row>
    <row r="13" spans="1:23" ht="15.95" customHeight="1" x14ac:dyDescent="0.25">
      <c r="A13" s="682" t="s">
        <v>18</v>
      </c>
      <c r="B13" s="682"/>
      <c r="C13" s="682"/>
      <c r="D13" s="682"/>
      <c r="E13" s="682"/>
      <c r="F13" s="682"/>
      <c r="G13" s="682"/>
      <c r="H13" s="682"/>
      <c r="I13" s="682"/>
      <c r="J13" s="682"/>
      <c r="K13" s="682"/>
      <c r="L13" s="682"/>
      <c r="M13" s="682"/>
      <c r="N13" s="682"/>
      <c r="O13" s="682"/>
      <c r="P13" s="682"/>
      <c r="Q13" s="682"/>
      <c r="R13" s="682"/>
      <c r="S13" s="682"/>
      <c r="T13" s="682"/>
      <c r="U13" s="682"/>
      <c r="V13" s="682"/>
      <c r="W13" s="682"/>
    </row>
    <row r="14" spans="1:23" ht="15.95" customHeight="1" x14ac:dyDescent="0.25">
      <c r="A14" s="682"/>
      <c r="B14" s="682"/>
      <c r="C14" s="682"/>
      <c r="D14" s="682"/>
      <c r="E14" s="682"/>
      <c r="F14" s="682"/>
      <c r="G14" s="682"/>
      <c r="H14" s="682"/>
      <c r="I14" s="682"/>
      <c r="J14" s="682"/>
      <c r="K14" s="682"/>
      <c r="L14" s="682"/>
      <c r="M14" s="682"/>
      <c r="N14" s="682"/>
      <c r="O14" s="682"/>
      <c r="P14" s="682"/>
      <c r="Q14" s="682"/>
      <c r="R14" s="682"/>
      <c r="S14" s="682"/>
      <c r="T14" s="682"/>
      <c r="U14" s="682"/>
      <c r="V14" s="682"/>
      <c r="W14" s="682"/>
    </row>
    <row r="15" spans="1:23" ht="15.95"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3" t="s">
        <v>19</v>
      </c>
      <c r="B16" s="683"/>
      <c r="C16" s="683"/>
      <c r="D16" s="683"/>
      <c r="E16" s="683"/>
      <c r="F16" s="683"/>
      <c r="G16" s="683"/>
      <c r="H16" s="683"/>
      <c r="I16" s="683"/>
      <c r="J16" s="683"/>
      <c r="K16" s="683"/>
      <c r="L16" s="683"/>
      <c r="M16" s="683"/>
      <c r="N16" s="683"/>
      <c r="O16" s="683"/>
      <c r="P16" s="683"/>
      <c r="Q16" s="683"/>
      <c r="R16" s="683"/>
      <c r="S16" s="683"/>
      <c r="T16" s="683"/>
      <c r="U16" s="683"/>
      <c r="V16" s="683"/>
      <c r="W16" s="683"/>
    </row>
    <row r="17" spans="1:24" ht="15.95" customHeight="1" x14ac:dyDescent="0.25">
      <c r="A17" s="45"/>
      <c r="C17" s="684" t="s">
        <v>20</v>
      </c>
      <c r="D17" s="684"/>
      <c r="E17" s="684"/>
      <c r="F17" s="684"/>
      <c r="G17" s="684"/>
      <c r="H17" s="684"/>
      <c r="I17" s="684"/>
      <c r="J17" s="684"/>
      <c r="K17" s="684"/>
      <c r="L17" s="684"/>
      <c r="M17" s="684"/>
      <c r="N17" s="684"/>
      <c r="O17" s="684"/>
      <c r="P17" s="684"/>
      <c r="Q17" s="684"/>
      <c r="R17" s="684"/>
      <c r="S17" s="684"/>
      <c r="T17" s="684"/>
      <c r="U17" s="684"/>
      <c r="V17" s="684"/>
    </row>
    <row r="18" spans="1:24" ht="15.95" customHeight="1" x14ac:dyDescent="0.25">
      <c r="C18" s="685" t="s">
        <v>21</v>
      </c>
      <c r="D18" s="685"/>
      <c r="E18" s="685"/>
      <c r="F18" s="685"/>
      <c r="G18" s="685"/>
      <c r="H18" s="685"/>
      <c r="I18" s="685"/>
      <c r="J18" s="685"/>
      <c r="K18" s="685"/>
      <c r="L18" s="685"/>
      <c r="M18" s="685"/>
      <c r="N18" s="685"/>
      <c r="O18" s="685"/>
      <c r="P18" s="685"/>
      <c r="Q18" s="685"/>
      <c r="R18" s="685"/>
      <c r="S18" s="685"/>
      <c r="T18" s="685"/>
      <c r="U18" s="685"/>
      <c r="V18" s="685"/>
    </row>
    <row r="19" spans="1:24" ht="15.95" customHeight="1" x14ac:dyDescent="0.25">
      <c r="C19" s="685"/>
      <c r="D19" s="685"/>
      <c r="E19" s="685"/>
      <c r="F19" s="685"/>
      <c r="G19" s="685"/>
      <c r="H19" s="685"/>
      <c r="I19" s="685"/>
      <c r="J19" s="685"/>
      <c r="K19" s="685"/>
      <c r="L19" s="685"/>
      <c r="M19" s="685"/>
      <c r="N19" s="685"/>
      <c r="O19" s="685"/>
      <c r="P19" s="685"/>
      <c r="Q19" s="685"/>
      <c r="R19" s="685"/>
      <c r="S19" s="685"/>
      <c r="T19" s="685"/>
      <c r="U19" s="685"/>
      <c r="V19" s="685"/>
    </row>
    <row r="20" spans="1:24"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s="52" customFormat="1" ht="15.95" customHeight="1" x14ac:dyDescent="0.25">
      <c r="A21" s="47"/>
      <c r="B21" s="48"/>
      <c r="C21" s="49"/>
      <c r="D21" s="50"/>
      <c r="E21" s="51"/>
      <c r="G21" s="53"/>
      <c r="H21" s="54"/>
      <c r="I21" s="55"/>
      <c r="J21" s="686" t="s">
        <v>23</v>
      </c>
      <c r="K21" s="687"/>
      <c r="L21" s="687"/>
      <c r="M21" s="687"/>
      <c r="N21" s="687"/>
      <c r="O21" s="688"/>
      <c r="P21" s="56"/>
      <c r="Q21" s="57">
        <v>4000</v>
      </c>
      <c r="R21" s="58"/>
      <c r="S21" s="689"/>
      <c r="T21" s="689"/>
      <c r="U21" s="689"/>
      <c r="V21" s="689"/>
      <c r="W21" s="690"/>
      <c r="X21" s="6"/>
    </row>
    <row r="22" spans="1:24" ht="15.95" customHeight="1" x14ac:dyDescent="0.25">
      <c r="A22" s="691"/>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4" s="20" customFormat="1" ht="15.95" customHeight="1" x14ac:dyDescent="0.25">
      <c r="B23" s="59"/>
      <c r="C23" s="25"/>
      <c r="D23" s="26"/>
      <c r="E23" s="14"/>
      <c r="I23" s="434" t="s">
        <v>696</v>
      </c>
      <c r="J23" s="60" t="s">
        <v>24</v>
      </c>
      <c r="M23" s="16"/>
      <c r="P23" s="16"/>
      <c r="Q23" s="543"/>
      <c r="R23" s="18"/>
      <c r="S23" s="10"/>
      <c r="T23" s="7"/>
      <c r="U23" s="10"/>
      <c r="V23" s="10"/>
      <c r="W23" s="9"/>
      <c r="X23" s="6"/>
    </row>
    <row r="24" spans="1:24" ht="15.95" customHeight="1" x14ac:dyDescent="0.25">
      <c r="A24" s="27"/>
      <c r="B24" s="28"/>
      <c r="C24" s="49"/>
      <c r="D24" s="29"/>
      <c r="E24" s="30"/>
      <c r="H24" s="32"/>
      <c r="I24" s="103" t="s">
        <v>697</v>
      </c>
      <c r="J24" s="675" t="s">
        <v>885</v>
      </c>
      <c r="K24" s="676"/>
      <c r="L24" s="676"/>
      <c r="M24" s="676"/>
      <c r="N24" s="676"/>
      <c r="O24" s="677"/>
      <c r="Q24" s="62">
        <v>25</v>
      </c>
      <c r="R24" s="63"/>
      <c r="S24" s="678"/>
      <c r="T24" s="678"/>
      <c r="U24" s="678"/>
      <c r="V24" s="678"/>
      <c r="W24" s="679"/>
    </row>
    <row r="25" spans="1:24" ht="15.95" customHeight="1" x14ac:dyDescent="0.25">
      <c r="A25" s="27"/>
      <c r="B25" s="28"/>
      <c r="C25" s="49"/>
      <c r="D25" s="29"/>
      <c r="E25" s="30"/>
      <c r="H25" s="32"/>
      <c r="J25" s="675"/>
      <c r="K25" s="676"/>
      <c r="L25" s="676"/>
      <c r="M25" s="676"/>
      <c r="N25" s="676"/>
      <c r="O25" s="677"/>
      <c r="Q25" s="62"/>
      <c r="R25" s="63"/>
      <c r="S25" s="678"/>
      <c r="T25" s="678"/>
      <c r="U25" s="678"/>
      <c r="V25" s="678"/>
      <c r="W25" s="679"/>
    </row>
    <row r="26" spans="1:24" ht="15.95" customHeight="1" x14ac:dyDescent="0.25">
      <c r="A26" s="27"/>
      <c r="B26" s="28"/>
      <c r="C26" s="49"/>
      <c r="D26" s="29"/>
      <c r="E26" s="30"/>
      <c r="H26" s="32"/>
      <c r="I26" s="32"/>
      <c r="J26" s="675"/>
      <c r="K26" s="676"/>
      <c r="L26" s="676"/>
      <c r="M26" s="676"/>
      <c r="N26" s="676"/>
      <c r="O26" s="677"/>
      <c r="Q26" s="62"/>
      <c r="R26" s="63"/>
      <c r="S26" s="678"/>
      <c r="T26" s="678"/>
      <c r="U26" s="678"/>
      <c r="V26" s="678"/>
      <c r="W26" s="679"/>
    </row>
    <row r="27" spans="1:24" ht="15.95" customHeight="1" x14ac:dyDescent="0.25">
      <c r="A27" s="27"/>
      <c r="B27" s="28"/>
      <c r="C27" s="49"/>
      <c r="D27" s="29"/>
      <c r="E27" s="30"/>
      <c r="I27" s="32"/>
      <c r="J27" s="675"/>
      <c r="K27" s="676"/>
      <c r="L27" s="676"/>
      <c r="M27" s="676"/>
      <c r="N27" s="676"/>
      <c r="O27" s="677"/>
      <c r="Q27" s="62"/>
      <c r="R27" s="63"/>
      <c r="S27" s="678"/>
      <c r="T27" s="678"/>
      <c r="U27" s="678"/>
      <c r="V27" s="678"/>
      <c r="W27" s="679"/>
    </row>
    <row r="28" spans="1:24" ht="15.95" customHeight="1" thickBot="1" x14ac:dyDescent="0.3">
      <c r="E28" s="30"/>
      <c r="J28" s="6"/>
      <c r="K28" s="6"/>
      <c r="L28" s="6"/>
      <c r="N28" s="6"/>
      <c r="O28" s="66" t="s">
        <v>25</v>
      </c>
      <c r="Q28" s="42">
        <f>SUM(Q24:Q27)</f>
        <v>25</v>
      </c>
      <c r="R28" s="7" t="s">
        <v>26</v>
      </c>
    </row>
    <row r="29" spans="1:24" ht="15.95" customHeight="1" x14ac:dyDescent="0.25">
      <c r="E29" s="30"/>
    </row>
    <row r="30" spans="1:24" ht="15.95" customHeight="1" x14ac:dyDescent="0.25">
      <c r="B30" s="59"/>
      <c r="E30" s="30"/>
      <c r="I30" s="434" t="s">
        <v>696</v>
      </c>
      <c r="J30" s="60" t="s">
        <v>27</v>
      </c>
    </row>
    <row r="31" spans="1:24" ht="15.95" customHeight="1" x14ac:dyDescent="0.25">
      <c r="A31" s="27"/>
      <c r="B31" s="28"/>
      <c r="C31" s="49"/>
      <c r="D31" s="29"/>
      <c r="E31" s="30"/>
      <c r="I31" s="548" t="s">
        <v>698</v>
      </c>
      <c r="J31" s="675" t="s">
        <v>886</v>
      </c>
      <c r="K31" s="676"/>
      <c r="L31" s="676"/>
      <c r="M31" s="676"/>
      <c r="N31" s="676"/>
      <c r="O31" s="677"/>
      <c r="Q31" s="62">
        <v>86</v>
      </c>
      <c r="R31" s="63"/>
      <c r="S31" s="681" t="s">
        <v>1011</v>
      </c>
      <c r="T31" s="681"/>
      <c r="U31" s="681"/>
      <c r="V31" s="681"/>
      <c r="W31" s="681"/>
      <c r="X31" s="681"/>
    </row>
    <row r="32" spans="1:24" ht="15.95" customHeight="1" x14ac:dyDescent="0.25">
      <c r="A32" s="27"/>
      <c r="B32" s="28"/>
      <c r="C32" s="49"/>
      <c r="D32" s="29"/>
      <c r="E32" s="30"/>
      <c r="I32" s="548"/>
      <c r="J32" s="675"/>
      <c r="K32" s="676"/>
      <c r="L32" s="676"/>
      <c r="M32" s="676"/>
      <c r="N32" s="676"/>
      <c r="O32" s="677"/>
      <c r="Q32" s="62"/>
      <c r="R32" s="63"/>
      <c r="S32" s="681"/>
      <c r="T32" s="681"/>
      <c r="U32" s="681"/>
      <c r="V32" s="681"/>
      <c r="W32" s="681"/>
      <c r="X32" s="681"/>
    </row>
    <row r="33" spans="1:23" ht="15.95" customHeight="1" x14ac:dyDescent="0.25">
      <c r="A33" s="27"/>
      <c r="B33" s="28"/>
      <c r="C33" s="49"/>
      <c r="D33" s="29"/>
      <c r="E33" s="30"/>
      <c r="J33" s="675"/>
      <c r="K33" s="676"/>
      <c r="L33" s="676"/>
      <c r="M33" s="676"/>
      <c r="N33" s="676"/>
      <c r="O33" s="677"/>
      <c r="Q33" s="62"/>
      <c r="R33" s="63"/>
      <c r="S33" s="678"/>
      <c r="T33" s="678"/>
      <c r="U33" s="678"/>
      <c r="V33" s="678"/>
      <c r="W33" s="679"/>
    </row>
    <row r="34" spans="1:23" ht="15.95" customHeight="1" x14ac:dyDescent="0.25">
      <c r="A34" s="27"/>
      <c r="B34" s="28"/>
      <c r="C34" s="49"/>
      <c r="D34" s="29"/>
      <c r="E34" s="30"/>
      <c r="I34" s="32"/>
      <c r="J34" s="675"/>
      <c r="K34" s="676"/>
      <c r="L34" s="676"/>
      <c r="M34" s="676"/>
      <c r="N34" s="676"/>
      <c r="O34" s="677"/>
      <c r="Q34" s="62"/>
      <c r="R34" s="63"/>
      <c r="S34" s="678"/>
      <c r="T34" s="678"/>
      <c r="U34" s="678"/>
      <c r="V34" s="678"/>
      <c r="W34" s="679"/>
    </row>
    <row r="35" spans="1:23" ht="15.95" customHeight="1" x14ac:dyDescent="0.25">
      <c r="A35" s="27"/>
      <c r="B35" s="28"/>
      <c r="C35" s="49"/>
      <c r="D35" s="29"/>
      <c r="E35" s="30"/>
      <c r="I35" s="32"/>
      <c r="J35" s="675"/>
      <c r="K35" s="676"/>
      <c r="L35" s="676"/>
      <c r="M35" s="676"/>
      <c r="N35" s="676"/>
      <c r="O35" s="677"/>
      <c r="Q35" s="62"/>
      <c r="R35" s="63"/>
      <c r="S35" s="678"/>
      <c r="T35" s="678"/>
      <c r="U35" s="678"/>
      <c r="V35" s="678"/>
      <c r="W35" s="679"/>
    </row>
    <row r="36" spans="1:23" ht="15.95" customHeight="1" x14ac:dyDescent="0.25">
      <c r="A36" s="27"/>
      <c r="B36" s="28"/>
      <c r="C36" s="49"/>
      <c r="D36" s="29"/>
      <c r="E36" s="30"/>
      <c r="H36" s="32"/>
      <c r="I36" s="32"/>
      <c r="J36" s="675"/>
      <c r="K36" s="676"/>
      <c r="L36" s="676"/>
      <c r="M36" s="676"/>
      <c r="N36" s="676"/>
      <c r="O36" s="677"/>
      <c r="Q36" s="62"/>
      <c r="R36" s="63"/>
      <c r="S36" s="678"/>
      <c r="T36" s="678"/>
      <c r="U36" s="678"/>
      <c r="V36" s="678"/>
      <c r="W36" s="679"/>
    </row>
    <row r="37" spans="1:23" ht="15.95" customHeight="1" x14ac:dyDescent="0.25">
      <c r="A37" s="27"/>
      <c r="B37" s="28"/>
      <c r="C37" s="49"/>
      <c r="D37" s="29"/>
      <c r="E37" s="30"/>
      <c r="H37" s="32"/>
      <c r="I37" s="32"/>
      <c r="J37" s="675"/>
      <c r="K37" s="676"/>
      <c r="L37" s="676"/>
      <c r="M37" s="676"/>
      <c r="N37" s="676"/>
      <c r="O37" s="677"/>
      <c r="Q37" s="62"/>
      <c r="R37" s="63"/>
      <c r="S37" s="678"/>
      <c r="T37" s="678"/>
      <c r="U37" s="678"/>
      <c r="V37" s="678"/>
      <c r="W37" s="679"/>
    </row>
    <row r="38" spans="1:23" ht="15.95" customHeight="1" x14ac:dyDescent="0.25">
      <c r="A38" s="27"/>
      <c r="B38" s="28"/>
      <c r="C38" s="49"/>
      <c r="D38" s="29"/>
      <c r="E38" s="30"/>
      <c r="I38" s="32"/>
      <c r="J38" s="675"/>
      <c r="K38" s="676"/>
      <c r="L38" s="676"/>
      <c r="M38" s="676"/>
      <c r="N38" s="676"/>
      <c r="O38" s="677"/>
      <c r="Q38" s="62"/>
      <c r="R38" s="63"/>
      <c r="S38" s="678"/>
      <c r="T38" s="678"/>
      <c r="U38" s="678"/>
      <c r="V38" s="678"/>
      <c r="W38" s="679"/>
    </row>
    <row r="39" spans="1:23" ht="15.95" customHeight="1" x14ac:dyDescent="0.25">
      <c r="A39" s="27"/>
      <c r="B39" s="28"/>
      <c r="C39" s="49"/>
      <c r="D39" s="29"/>
      <c r="E39" s="30"/>
      <c r="I39" s="32"/>
      <c r="J39" s="675"/>
      <c r="K39" s="676"/>
      <c r="L39" s="676"/>
      <c r="M39" s="676"/>
      <c r="N39" s="676"/>
      <c r="O39" s="677"/>
      <c r="Q39" s="62"/>
      <c r="R39" s="63"/>
      <c r="S39" s="678"/>
      <c r="T39" s="678"/>
      <c r="U39" s="678"/>
      <c r="V39" s="678"/>
      <c r="W39" s="679"/>
    </row>
    <row r="40" spans="1:23" ht="15.95" customHeight="1" x14ac:dyDescent="0.25">
      <c r="A40" s="27"/>
      <c r="B40" s="28"/>
      <c r="C40" s="49"/>
      <c r="D40" s="29"/>
      <c r="E40" s="30"/>
      <c r="H40" s="32"/>
      <c r="I40" s="32"/>
      <c r="J40" s="675"/>
      <c r="K40" s="676"/>
      <c r="L40" s="676"/>
      <c r="M40" s="676"/>
      <c r="N40" s="676"/>
      <c r="O40" s="677"/>
      <c r="Q40" s="62"/>
      <c r="R40" s="63"/>
      <c r="S40" s="678"/>
      <c r="T40" s="678"/>
      <c r="U40" s="678"/>
      <c r="V40" s="678"/>
      <c r="W40" s="679"/>
    </row>
    <row r="41" spans="1:23" ht="15.95" customHeight="1" x14ac:dyDescent="0.25">
      <c r="A41" s="27"/>
      <c r="B41" s="28"/>
      <c r="D41" s="49"/>
      <c r="E41" s="30"/>
      <c r="H41" s="32"/>
      <c r="I41" s="32"/>
      <c r="J41" s="675"/>
      <c r="K41" s="676"/>
      <c r="L41" s="676"/>
      <c r="M41" s="676"/>
      <c r="N41" s="676"/>
      <c r="O41" s="677"/>
      <c r="Q41" s="62"/>
      <c r="R41" s="63"/>
      <c r="S41" s="678"/>
      <c r="T41" s="678"/>
      <c r="U41" s="678"/>
      <c r="V41" s="678"/>
      <c r="W41" s="679"/>
    </row>
    <row r="42" spans="1:23" ht="15.95" customHeight="1" thickBot="1" x14ac:dyDescent="0.3">
      <c r="E42" s="30"/>
      <c r="J42" s="6"/>
      <c r="K42" s="6"/>
      <c r="L42" s="6"/>
      <c r="N42" s="6"/>
      <c r="O42" s="66" t="s">
        <v>28</v>
      </c>
      <c r="Q42" s="42">
        <f>SUM(Q31:Q41)</f>
        <v>86</v>
      </c>
      <c r="R42" s="7" t="s">
        <v>29</v>
      </c>
    </row>
    <row r="43" spans="1:23" ht="30" customHeight="1" x14ac:dyDescent="0.25">
      <c r="A43" s="680"/>
      <c r="B43" s="680"/>
      <c r="C43" s="680"/>
      <c r="D43" s="680"/>
      <c r="E43" s="680"/>
      <c r="F43" s="680"/>
      <c r="G43" s="680"/>
      <c r="H43" s="680"/>
      <c r="I43" s="680"/>
      <c r="J43" s="680"/>
      <c r="K43" s="680"/>
      <c r="L43" s="680"/>
      <c r="M43" s="680"/>
      <c r="N43" s="680"/>
      <c r="O43" s="680"/>
      <c r="P43" s="680"/>
      <c r="Q43" s="680"/>
      <c r="R43" s="680"/>
      <c r="S43" s="680"/>
      <c r="T43" s="680"/>
      <c r="U43" s="680"/>
      <c r="V43" s="680"/>
      <c r="W43" s="680"/>
    </row>
    <row r="44" spans="1:23" ht="15.95" customHeight="1" thickBot="1" x14ac:dyDescent="0.3">
      <c r="J44" s="6"/>
      <c r="K44" s="674" t="s">
        <v>1069</v>
      </c>
      <c r="L44" s="674"/>
      <c r="M44" s="674"/>
      <c r="N44" s="674"/>
      <c r="O44" s="674"/>
      <c r="P44" s="674"/>
      <c r="Q44" s="674"/>
      <c r="R44" s="674"/>
      <c r="S44" s="674"/>
      <c r="T44" s="674"/>
      <c r="U44" s="6"/>
      <c r="V44" s="6"/>
      <c r="W44" s="6"/>
    </row>
    <row r="45" spans="1:23" ht="15.95" customHeight="1" x14ac:dyDescent="0.25">
      <c r="J45" s="6"/>
      <c r="K45" s="6"/>
      <c r="L45" s="6"/>
      <c r="N45" s="6"/>
      <c r="O45" s="6"/>
    </row>
    <row r="46" spans="1:23" ht="15.95" customHeight="1" x14ac:dyDescent="0.25">
      <c r="J46" s="6"/>
      <c r="K46" s="6"/>
      <c r="L46" s="6"/>
      <c r="N46" s="6"/>
      <c r="O46" s="6"/>
    </row>
    <row r="47" spans="1:23" ht="17.100000000000001" customHeight="1" x14ac:dyDescent="0.25">
      <c r="J47" s="6"/>
      <c r="K47" s="6"/>
      <c r="L47" s="6"/>
      <c r="N47" s="6"/>
      <c r="O47" s="6"/>
    </row>
    <row r="48" spans="1:23" ht="17.100000000000001" customHeight="1" x14ac:dyDescent="0.25">
      <c r="J48" s="6"/>
      <c r="K48" s="6"/>
      <c r="L48" s="6"/>
      <c r="N48" s="6"/>
      <c r="O48" s="6"/>
    </row>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17.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row r="76" s="6" customFormat="1" ht="20.100000000000001" customHeight="1" x14ac:dyDescent="0.25"/>
  </sheetData>
  <mergeCells count="52">
    <mergeCell ref="H1:I1"/>
    <mergeCell ref="H2:I2"/>
    <mergeCell ref="A4:D4"/>
    <mergeCell ref="A5:D5"/>
    <mergeCell ref="Q5:Q6"/>
    <mergeCell ref="A6:D6"/>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J25:O25"/>
    <mergeCell ref="S25:W25"/>
    <mergeCell ref="J26:O26"/>
    <mergeCell ref="S26:W26"/>
    <mergeCell ref="J27:O27"/>
    <mergeCell ref="S27:W27"/>
    <mergeCell ref="S31:X31"/>
    <mergeCell ref="S32:X32"/>
    <mergeCell ref="J33:O33"/>
    <mergeCell ref="S33:W33"/>
    <mergeCell ref="J31:O31"/>
    <mergeCell ref="J32:O32"/>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79"/>
  <sheetViews>
    <sheetView workbookViewId="0">
      <pane xSplit="9" ySplit="6" topLeftCell="J7" activePane="bottomRight" state="frozen"/>
      <selection activeCell="Z8" sqref="Z8"/>
      <selection pane="topRight" activeCell="Z8" sqref="Z8"/>
      <selection pane="bottomLeft" activeCell="Z8" sqref="Z8"/>
      <selection pane="bottomRight" activeCell="R13" sqref="R13"/>
    </sheetView>
  </sheetViews>
  <sheetFormatPr defaultColWidth="9.140625" defaultRowHeight="20.100000000000001" customHeight="1" x14ac:dyDescent="0.25"/>
  <cols>
    <col min="1" max="1" width="2.7109375" style="549" customWidth="1"/>
    <col min="2" max="2" width="4.5703125" style="31" customWidth="1"/>
    <col min="3" max="3" width="7.140625" style="31" customWidth="1"/>
    <col min="4" max="4" width="12.7109375" style="64" customWidth="1"/>
    <col min="5" max="5" width="1.7109375" style="6" customWidth="1"/>
    <col min="6" max="6" width="5.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7"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53.42578125" style="6" hidden="1" customWidth="1"/>
    <col min="25" max="25" width="0.42578125" style="6" hidden="1" customWidth="1"/>
    <col min="26" max="28" width="9.140625" style="6" hidden="1" customWidth="1"/>
    <col min="29" max="29" width="52.28515625" style="6" customWidth="1"/>
    <col min="30" max="16384" width="9.140625" style="6"/>
  </cols>
  <sheetData>
    <row r="1" spans="1:23" ht="20.100000000000001" customHeight="1" x14ac:dyDescent="0.25">
      <c r="A1" s="1" t="s">
        <v>0</v>
      </c>
      <c r="B1" s="2"/>
      <c r="C1" s="2"/>
      <c r="D1" s="2"/>
      <c r="E1" s="3"/>
      <c r="F1" s="4"/>
      <c r="G1" s="5"/>
      <c r="H1" s="692" t="s">
        <v>404</v>
      </c>
      <c r="I1" s="692"/>
      <c r="K1" s="7"/>
    </row>
    <row r="2" spans="1:23" ht="20.100000000000001" customHeight="1" x14ac:dyDescent="0.25">
      <c r="A2" s="1" t="s">
        <v>1</v>
      </c>
      <c r="B2" s="2"/>
      <c r="C2" s="2"/>
      <c r="D2" s="2"/>
      <c r="E2" s="3"/>
      <c r="F2" s="4"/>
      <c r="G2" s="5"/>
      <c r="H2" s="693">
        <v>122</v>
      </c>
      <c r="I2" s="693"/>
      <c r="K2" s="7"/>
    </row>
    <row r="3" spans="1:23"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670" t="s">
        <v>5</v>
      </c>
      <c r="B5" s="670"/>
      <c r="C5" s="670"/>
      <c r="D5" s="670"/>
      <c r="E5" s="3"/>
      <c r="F5" s="542" t="s">
        <v>6</v>
      </c>
      <c r="G5" s="13" t="s">
        <v>6</v>
      </c>
      <c r="I5" s="542" t="s">
        <v>7</v>
      </c>
      <c r="K5" s="109"/>
      <c r="L5" s="15" t="s">
        <v>8</v>
      </c>
      <c r="M5" s="109"/>
      <c r="N5" s="18" t="s">
        <v>9</v>
      </c>
      <c r="O5" s="15" t="s">
        <v>8</v>
      </c>
      <c r="P5" s="109"/>
      <c r="Q5" s="671" t="s">
        <v>284</v>
      </c>
      <c r="R5" s="21"/>
      <c r="S5" s="543" t="s">
        <v>10</v>
      </c>
      <c r="T5" s="673" t="s">
        <v>285</v>
      </c>
      <c r="U5" s="672" t="s">
        <v>1160</v>
      </c>
      <c r="V5" s="543" t="s">
        <v>286</v>
      </c>
      <c r="W5" s="543" t="s">
        <v>287</v>
      </c>
    </row>
    <row r="6" spans="1:23" s="20" customFormat="1" ht="15.95" customHeight="1" x14ac:dyDescent="0.25">
      <c r="A6" s="670" t="s">
        <v>11</v>
      </c>
      <c r="B6" s="670"/>
      <c r="C6" s="670"/>
      <c r="D6" s="670"/>
      <c r="E6" s="3"/>
      <c r="F6" s="542"/>
      <c r="G6" s="13" t="s">
        <v>1</v>
      </c>
      <c r="I6" s="542"/>
      <c r="K6" s="109"/>
      <c r="L6" s="22">
        <v>43646</v>
      </c>
      <c r="M6" s="109"/>
      <c r="N6" s="18" t="s">
        <v>12</v>
      </c>
      <c r="O6" s="22" t="s">
        <v>1066</v>
      </c>
      <c r="P6" s="109"/>
      <c r="Q6" s="671"/>
      <c r="R6" s="21"/>
      <c r="S6" s="543" t="s">
        <v>13</v>
      </c>
      <c r="T6" s="673"/>
      <c r="U6" s="67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122</v>
      </c>
      <c r="C8" s="29">
        <v>5190</v>
      </c>
      <c r="D8" s="467">
        <v>0</v>
      </c>
      <c r="E8" s="30"/>
      <c r="F8" s="6" t="s">
        <v>116</v>
      </c>
      <c r="G8" s="31">
        <f>B8</f>
        <v>122</v>
      </c>
      <c r="H8" s="32"/>
      <c r="I8" s="6" t="s">
        <v>887</v>
      </c>
      <c r="J8" s="6"/>
      <c r="K8" s="34"/>
      <c r="L8" s="33">
        <v>3600</v>
      </c>
      <c r="M8" s="34"/>
      <c r="N8" s="492">
        <v>3600</v>
      </c>
      <c r="O8" s="33">
        <v>0</v>
      </c>
      <c r="P8" s="109"/>
      <c r="Q8" s="35">
        <v>3600</v>
      </c>
      <c r="R8" s="36"/>
      <c r="S8" s="35"/>
      <c r="T8" s="149">
        <f>S8+Q8</f>
        <v>3600</v>
      </c>
      <c r="U8" s="150">
        <f>IF(T8=0,"",(T8-N8)/N8)</f>
        <v>0</v>
      </c>
      <c r="V8" s="35"/>
      <c r="W8" s="177"/>
    </row>
    <row r="9" spans="1:23" ht="15.95" customHeight="1" x14ac:dyDescent="0.25">
      <c r="A9" s="27">
        <v>1</v>
      </c>
      <c r="B9" s="28">
        <v>122</v>
      </c>
      <c r="C9" s="29">
        <v>5250</v>
      </c>
      <c r="D9" s="467">
        <v>0</v>
      </c>
      <c r="E9" s="30"/>
      <c r="F9" s="6" t="s">
        <v>116</v>
      </c>
      <c r="G9" s="31">
        <f t="shared" ref="G9:G13" si="0">B9</f>
        <v>122</v>
      </c>
      <c r="I9" s="6" t="s">
        <v>889</v>
      </c>
      <c r="J9" s="6"/>
      <c r="K9" s="34"/>
      <c r="L9" s="33">
        <v>3048.83</v>
      </c>
      <c r="M9" s="34"/>
      <c r="N9" s="492">
        <v>1400</v>
      </c>
      <c r="O9" s="33">
        <v>0</v>
      </c>
      <c r="P9" s="109"/>
      <c r="Q9" s="35">
        <v>1400</v>
      </c>
      <c r="R9" s="36"/>
      <c r="S9" s="35"/>
      <c r="T9" s="149">
        <f>S9+Q9</f>
        <v>1400</v>
      </c>
      <c r="U9" s="150">
        <f>IF(T9=0,"",(T9-N9)/N9)</f>
        <v>0</v>
      </c>
      <c r="V9" s="35"/>
      <c r="W9" s="177"/>
    </row>
    <row r="10" spans="1:23" ht="15.95" customHeight="1" x14ac:dyDescent="0.25">
      <c r="A10" s="27">
        <v>1</v>
      </c>
      <c r="B10" s="28">
        <v>122</v>
      </c>
      <c r="C10" s="29">
        <v>5308</v>
      </c>
      <c r="D10" s="467">
        <v>0</v>
      </c>
      <c r="E10" s="30"/>
      <c r="F10" s="6" t="s">
        <v>116</v>
      </c>
      <c r="G10" s="31">
        <f t="shared" si="0"/>
        <v>122</v>
      </c>
      <c r="I10" s="6" t="s">
        <v>890</v>
      </c>
      <c r="J10" s="6"/>
      <c r="K10" s="34"/>
      <c r="L10" s="33"/>
      <c r="M10" s="34"/>
      <c r="N10" s="492">
        <v>500</v>
      </c>
      <c r="O10" s="33">
        <v>0</v>
      </c>
      <c r="P10" s="109"/>
      <c r="Q10" s="35">
        <v>500</v>
      </c>
      <c r="R10" s="36"/>
      <c r="S10" s="35"/>
      <c r="T10" s="149">
        <f t="shared" ref="T10:T13" si="1">S10+Q10</f>
        <v>500</v>
      </c>
      <c r="U10" s="150">
        <f t="shared" ref="U10:U13" si="2">IF(T10=0,"",(T10-N10)/N10)</f>
        <v>0</v>
      </c>
      <c r="V10" s="35"/>
      <c r="W10" s="177"/>
    </row>
    <row r="11" spans="1:23" ht="15.95" customHeight="1" x14ac:dyDescent="0.25">
      <c r="A11" s="27">
        <v>1</v>
      </c>
      <c r="B11" s="28">
        <v>122</v>
      </c>
      <c r="C11" s="29">
        <v>5385</v>
      </c>
      <c r="D11" s="467">
        <v>0</v>
      </c>
      <c r="E11" s="30"/>
      <c r="F11" s="6" t="s">
        <v>116</v>
      </c>
      <c r="G11" s="31">
        <f t="shared" si="0"/>
        <v>122</v>
      </c>
      <c r="I11" s="6" t="s">
        <v>888</v>
      </c>
      <c r="J11" s="6"/>
      <c r="K11" s="34"/>
      <c r="L11" s="33"/>
      <c r="M11" s="34"/>
      <c r="N11" s="492">
        <v>65</v>
      </c>
      <c r="O11" s="33">
        <v>0</v>
      </c>
      <c r="P11" s="109"/>
      <c r="Q11" s="35">
        <v>65</v>
      </c>
      <c r="R11" s="36"/>
      <c r="S11" s="35"/>
      <c r="T11" s="149">
        <f t="shared" si="1"/>
        <v>65</v>
      </c>
      <c r="U11" s="150">
        <f t="shared" si="2"/>
        <v>0</v>
      </c>
      <c r="V11" s="35"/>
      <c r="W11" s="177"/>
    </row>
    <row r="12" spans="1:23" s="20" customFormat="1" ht="15.95" customHeight="1" x14ac:dyDescent="0.25">
      <c r="A12" s="27">
        <v>1</v>
      </c>
      <c r="B12" s="28">
        <v>122</v>
      </c>
      <c r="C12" s="29">
        <v>5580</v>
      </c>
      <c r="D12" s="467">
        <v>0</v>
      </c>
      <c r="E12" s="14"/>
      <c r="F12" s="6" t="s">
        <v>116</v>
      </c>
      <c r="G12" s="31">
        <f t="shared" si="0"/>
        <v>122</v>
      </c>
      <c r="I12" s="6" t="s">
        <v>891</v>
      </c>
      <c r="K12" s="109"/>
      <c r="L12" s="22"/>
      <c r="M12" s="109"/>
      <c r="N12" s="493">
        <v>3500</v>
      </c>
      <c r="O12" s="491">
        <v>100.16</v>
      </c>
      <c r="P12" s="109"/>
      <c r="Q12" s="35">
        <v>3500</v>
      </c>
      <c r="R12" s="36"/>
      <c r="S12" s="35">
        <v>-315</v>
      </c>
      <c r="T12" s="149">
        <f t="shared" si="1"/>
        <v>3185</v>
      </c>
      <c r="U12" s="150">
        <f t="shared" si="2"/>
        <v>-0.09</v>
      </c>
      <c r="V12" s="35"/>
      <c r="W12" s="177"/>
    </row>
    <row r="13" spans="1:23" s="20" customFormat="1" ht="15.95" customHeight="1" x14ac:dyDescent="0.25">
      <c r="A13" s="27">
        <v>1</v>
      </c>
      <c r="B13" s="28">
        <v>122</v>
      </c>
      <c r="C13" s="29">
        <v>5730</v>
      </c>
      <c r="D13" s="467">
        <v>0</v>
      </c>
      <c r="E13" s="14"/>
      <c r="F13" s="6" t="s">
        <v>116</v>
      </c>
      <c r="G13" s="31">
        <f t="shared" si="0"/>
        <v>122</v>
      </c>
      <c r="I13" s="6" t="s">
        <v>886</v>
      </c>
      <c r="K13" s="109"/>
      <c r="L13" s="22"/>
      <c r="M13" s="109"/>
      <c r="N13" s="493">
        <v>685</v>
      </c>
      <c r="O13" s="491">
        <v>934</v>
      </c>
      <c r="P13" s="109"/>
      <c r="Q13" s="35">
        <v>685</v>
      </c>
      <c r="R13" s="36"/>
      <c r="S13" s="35">
        <v>315</v>
      </c>
      <c r="T13" s="149">
        <f t="shared" si="1"/>
        <v>1000</v>
      </c>
      <c r="U13" s="150">
        <f t="shared" si="2"/>
        <v>0.45985401459854014</v>
      </c>
      <c r="V13" s="35"/>
      <c r="W13" s="177"/>
    </row>
    <row r="14" spans="1:23" s="39" customFormat="1" ht="15.95" customHeight="1" thickBot="1" x14ac:dyDescent="0.3">
      <c r="A14" s="38"/>
      <c r="B14" s="38"/>
      <c r="C14" s="38"/>
      <c r="D14" s="38"/>
      <c r="G14" s="31"/>
      <c r="I14" s="40" t="s">
        <v>404</v>
      </c>
      <c r="K14" s="43"/>
      <c r="L14" s="42">
        <f>SUM(L8:L9)</f>
        <v>6648.83</v>
      </c>
      <c r="M14" s="42"/>
      <c r="N14" s="42">
        <f>SUM(N8:N13)</f>
        <v>9750</v>
      </c>
      <c r="O14" s="42">
        <f>SUM(O8:O13)</f>
        <v>1034.1600000000001</v>
      </c>
      <c r="P14" s="43"/>
      <c r="Q14" s="42">
        <f>SUM(Q8:Q13)</f>
        <v>9750</v>
      </c>
      <c r="R14" s="10"/>
      <c r="S14" s="42">
        <f t="shared" ref="S14:T14" si="3">SUM(S8:S13)</f>
        <v>0</v>
      </c>
      <c r="T14" s="42">
        <f t="shared" si="3"/>
        <v>9750</v>
      </c>
      <c r="U14" s="44"/>
      <c r="V14" s="42">
        <f t="shared" ref="V14:W14" si="4">SUM(V8:V13)</f>
        <v>0</v>
      </c>
      <c r="W14" s="42">
        <f t="shared" si="4"/>
        <v>0</v>
      </c>
    </row>
    <row r="15" spans="1:23" ht="20.100000000000001"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20.100000000000001"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4" ht="15.95" customHeight="1" x14ac:dyDescent="0.25">
      <c r="A17" s="682" t="s">
        <v>18</v>
      </c>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1:24" ht="15.95" customHeight="1" x14ac:dyDescent="0.25">
      <c r="A18" s="682"/>
      <c r="B18" s="682"/>
      <c r="C18" s="682"/>
      <c r="D18" s="682"/>
      <c r="E18" s="682"/>
      <c r="F18" s="682"/>
      <c r="G18" s="682"/>
      <c r="H18" s="682"/>
      <c r="I18" s="682"/>
      <c r="J18" s="682"/>
      <c r="K18" s="682"/>
      <c r="L18" s="682"/>
      <c r="M18" s="682"/>
      <c r="N18" s="682"/>
      <c r="O18" s="682"/>
      <c r="P18" s="682"/>
      <c r="Q18" s="682"/>
      <c r="R18" s="682"/>
      <c r="S18" s="682"/>
      <c r="T18" s="682"/>
      <c r="U18" s="682"/>
      <c r="V18" s="682"/>
      <c r="W18" s="682"/>
    </row>
    <row r="19" spans="1:24" ht="15.95" customHeight="1"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row>
    <row r="20" spans="1:24" ht="15.95" customHeight="1" x14ac:dyDescent="0.25">
      <c r="A20" s="683" t="s">
        <v>19</v>
      </c>
      <c r="B20" s="683"/>
      <c r="C20" s="683"/>
      <c r="D20" s="683"/>
      <c r="E20" s="683"/>
      <c r="F20" s="683"/>
      <c r="G20" s="683"/>
      <c r="H20" s="683"/>
      <c r="I20" s="683"/>
      <c r="J20" s="683"/>
      <c r="K20" s="683"/>
      <c r="L20" s="683"/>
      <c r="M20" s="683"/>
      <c r="N20" s="683"/>
      <c r="O20" s="683"/>
      <c r="P20" s="683"/>
      <c r="Q20" s="683"/>
      <c r="R20" s="683"/>
      <c r="S20" s="683"/>
      <c r="T20" s="683"/>
      <c r="U20" s="683"/>
      <c r="V20" s="683"/>
      <c r="W20" s="683"/>
    </row>
    <row r="21" spans="1:24" ht="15.95" customHeight="1" x14ac:dyDescent="0.25">
      <c r="A21" s="45"/>
      <c r="C21" s="684" t="s">
        <v>20</v>
      </c>
      <c r="D21" s="684"/>
      <c r="E21" s="684"/>
      <c r="F21" s="684"/>
      <c r="G21" s="684"/>
      <c r="H21" s="684"/>
      <c r="I21" s="684"/>
      <c r="J21" s="684"/>
      <c r="K21" s="684"/>
      <c r="L21" s="684"/>
      <c r="M21" s="684"/>
      <c r="N21" s="684"/>
      <c r="O21" s="684"/>
      <c r="P21" s="684"/>
      <c r="Q21" s="684"/>
      <c r="R21" s="684"/>
      <c r="S21" s="684"/>
      <c r="T21" s="684"/>
      <c r="U21" s="684"/>
      <c r="V21" s="684"/>
    </row>
    <row r="22" spans="1:24" ht="15.95" customHeight="1" x14ac:dyDescent="0.25">
      <c r="C22" s="685" t="s">
        <v>21</v>
      </c>
      <c r="D22" s="685"/>
      <c r="E22" s="685"/>
      <c r="F22" s="685"/>
      <c r="G22" s="685"/>
      <c r="H22" s="685"/>
      <c r="I22" s="685"/>
      <c r="J22" s="685"/>
      <c r="K22" s="685"/>
      <c r="L22" s="685"/>
      <c r="M22" s="685"/>
      <c r="N22" s="685"/>
      <c r="O22" s="685"/>
      <c r="P22" s="685"/>
      <c r="Q22" s="685"/>
      <c r="R22" s="685"/>
      <c r="S22" s="685"/>
      <c r="T22" s="685"/>
      <c r="U22" s="685"/>
      <c r="V22" s="685"/>
    </row>
    <row r="23" spans="1:24" ht="15.95" customHeight="1" x14ac:dyDescent="0.25">
      <c r="C23" s="685"/>
      <c r="D23" s="685"/>
      <c r="E23" s="685"/>
      <c r="F23" s="685"/>
      <c r="G23" s="685"/>
      <c r="H23" s="685"/>
      <c r="I23" s="685"/>
      <c r="J23" s="685"/>
      <c r="K23" s="685"/>
      <c r="L23" s="685"/>
      <c r="M23" s="685"/>
      <c r="N23" s="685"/>
      <c r="O23" s="685"/>
      <c r="P23" s="685"/>
      <c r="Q23" s="685"/>
      <c r="R23" s="685"/>
      <c r="S23" s="685"/>
      <c r="T23" s="685"/>
      <c r="U23" s="685"/>
      <c r="V23" s="685"/>
    </row>
    <row r="24" spans="1:24" ht="15.95" customHeight="1" x14ac:dyDescent="0.25">
      <c r="A24" s="680"/>
      <c r="B24" s="680"/>
      <c r="C24" s="680"/>
      <c r="D24" s="680"/>
      <c r="E24" s="680"/>
      <c r="F24" s="680"/>
      <c r="G24" s="680"/>
      <c r="H24" s="680"/>
      <c r="I24" s="680"/>
      <c r="J24" s="680"/>
      <c r="K24" s="680"/>
      <c r="L24" s="680"/>
      <c r="M24" s="680"/>
      <c r="N24" s="680"/>
      <c r="O24" s="680"/>
      <c r="P24" s="680"/>
      <c r="Q24" s="680"/>
      <c r="R24" s="680"/>
      <c r="S24" s="680"/>
      <c r="T24" s="680"/>
      <c r="U24" s="680"/>
      <c r="V24" s="680"/>
      <c r="W24" s="680"/>
    </row>
    <row r="25" spans="1:24" s="52" customFormat="1" ht="15.95" customHeight="1" x14ac:dyDescent="0.25">
      <c r="A25" s="47"/>
      <c r="B25" s="48"/>
      <c r="C25" s="49"/>
      <c r="D25" s="50"/>
      <c r="E25" s="51"/>
      <c r="G25" s="53"/>
      <c r="H25" s="54"/>
      <c r="I25" s="55"/>
      <c r="J25" s="686" t="s">
        <v>23</v>
      </c>
      <c r="K25" s="687"/>
      <c r="L25" s="687"/>
      <c r="M25" s="687"/>
      <c r="N25" s="687"/>
      <c r="O25" s="688"/>
      <c r="P25" s="56"/>
      <c r="Q25" s="57">
        <v>4000</v>
      </c>
      <c r="R25" s="58"/>
      <c r="S25" s="689"/>
      <c r="T25" s="689"/>
      <c r="U25" s="689"/>
      <c r="V25" s="689"/>
      <c r="W25" s="690"/>
      <c r="X25" s="6"/>
    </row>
    <row r="26" spans="1:24" ht="15.95" customHeight="1" x14ac:dyDescent="0.25">
      <c r="A26" s="691"/>
      <c r="B26" s="691"/>
      <c r="C26" s="691"/>
      <c r="D26" s="691"/>
      <c r="E26" s="691"/>
      <c r="F26" s="691"/>
      <c r="G26" s="691"/>
      <c r="H26" s="691"/>
      <c r="I26" s="691"/>
      <c r="J26" s="691"/>
      <c r="K26" s="691"/>
      <c r="L26" s="691"/>
      <c r="M26" s="691"/>
      <c r="N26" s="691"/>
      <c r="O26" s="691"/>
      <c r="P26" s="691"/>
      <c r="Q26" s="691"/>
      <c r="R26" s="691"/>
      <c r="S26" s="691"/>
      <c r="T26" s="691"/>
      <c r="U26" s="691"/>
      <c r="V26" s="691"/>
      <c r="W26" s="691"/>
    </row>
    <row r="27" spans="1:24" s="20" customFormat="1" ht="15.95" customHeight="1" x14ac:dyDescent="0.25">
      <c r="B27" s="59"/>
      <c r="C27" s="25"/>
      <c r="D27" s="26"/>
      <c r="E27" s="14"/>
      <c r="I27" s="434" t="s">
        <v>696</v>
      </c>
      <c r="J27" s="60" t="s">
        <v>24</v>
      </c>
      <c r="P27" s="16"/>
      <c r="Q27" s="543"/>
      <c r="R27" s="18"/>
      <c r="S27" s="10"/>
      <c r="T27" s="7"/>
      <c r="U27" s="10"/>
      <c r="V27" s="10"/>
      <c r="W27" s="9"/>
      <c r="X27" s="6"/>
    </row>
    <row r="28" spans="1:24" ht="15.95" customHeight="1" x14ac:dyDescent="0.25">
      <c r="A28" s="27"/>
      <c r="B28" s="28"/>
      <c r="C28" s="49"/>
      <c r="D28" s="29"/>
      <c r="E28" s="30"/>
      <c r="H28" s="32"/>
      <c r="I28" s="103" t="s">
        <v>699</v>
      </c>
      <c r="J28" s="675" t="s">
        <v>887</v>
      </c>
      <c r="K28" s="676"/>
      <c r="L28" s="676"/>
      <c r="M28" s="676"/>
      <c r="N28" s="676"/>
      <c r="O28" s="677"/>
      <c r="Q28" s="62">
        <v>3600</v>
      </c>
      <c r="R28" s="63"/>
      <c r="S28" s="678" t="s">
        <v>405</v>
      </c>
      <c r="T28" s="678"/>
      <c r="U28" s="678"/>
      <c r="V28" s="678"/>
      <c r="W28" s="679"/>
    </row>
    <row r="29" spans="1:24" ht="15.95" customHeight="1" x14ac:dyDescent="0.25">
      <c r="A29" s="27"/>
      <c r="B29" s="28"/>
      <c r="C29" s="49"/>
      <c r="D29" s="29"/>
      <c r="E29" s="30"/>
      <c r="H29" s="32"/>
      <c r="I29" s="32"/>
      <c r="J29" s="675"/>
      <c r="K29" s="676"/>
      <c r="L29" s="676"/>
      <c r="M29" s="676"/>
      <c r="N29" s="676"/>
      <c r="O29" s="677"/>
      <c r="Q29" s="62"/>
      <c r="R29" s="63"/>
      <c r="S29" s="678"/>
      <c r="T29" s="678"/>
      <c r="U29" s="678"/>
      <c r="V29" s="678"/>
      <c r="W29" s="679"/>
    </row>
    <row r="30" spans="1:24" ht="15.95" customHeight="1" x14ac:dyDescent="0.25">
      <c r="A30" s="27"/>
      <c r="B30" s="28"/>
      <c r="C30" s="49"/>
      <c r="D30" s="29"/>
      <c r="E30" s="30"/>
      <c r="H30" s="32"/>
      <c r="I30" s="32"/>
      <c r="J30" s="675"/>
      <c r="K30" s="676"/>
      <c r="L30" s="676"/>
      <c r="M30" s="676"/>
      <c r="N30" s="676"/>
      <c r="O30" s="677"/>
      <c r="Q30" s="62"/>
      <c r="R30" s="63"/>
      <c r="S30" s="678"/>
      <c r="T30" s="678"/>
      <c r="U30" s="678"/>
      <c r="V30" s="678"/>
      <c r="W30" s="679"/>
    </row>
    <row r="31" spans="1:24" ht="15.95" customHeight="1" x14ac:dyDescent="0.25">
      <c r="A31" s="27"/>
      <c r="B31" s="28"/>
      <c r="C31" s="49"/>
      <c r="D31" s="29"/>
      <c r="E31" s="30"/>
      <c r="J31" s="675"/>
      <c r="K31" s="676"/>
      <c r="L31" s="676"/>
      <c r="M31" s="676"/>
      <c r="N31" s="676"/>
      <c r="O31" s="677"/>
      <c r="Q31" s="62"/>
      <c r="R31" s="63"/>
      <c r="S31" s="678"/>
      <c r="T31" s="678"/>
      <c r="U31" s="678"/>
      <c r="V31" s="678"/>
      <c r="W31" s="679"/>
    </row>
    <row r="32" spans="1:24" ht="15.95" customHeight="1" thickBot="1" x14ac:dyDescent="0.3">
      <c r="E32" s="30"/>
      <c r="J32" s="6"/>
      <c r="K32" s="6"/>
      <c r="L32" s="6"/>
      <c r="M32" s="6"/>
      <c r="N32" s="6"/>
      <c r="O32" s="66" t="s">
        <v>25</v>
      </c>
      <c r="Q32" s="42">
        <f>SUM(Q28:Q31)</f>
        <v>3600</v>
      </c>
      <c r="R32" s="7" t="s">
        <v>26</v>
      </c>
    </row>
    <row r="33" spans="1:33" ht="15.95" customHeight="1" x14ac:dyDescent="0.25">
      <c r="E33" s="30"/>
    </row>
    <row r="34" spans="1:33" ht="15.95" customHeight="1" x14ac:dyDescent="0.25">
      <c r="B34" s="59"/>
      <c r="E34" s="30"/>
      <c r="I34" s="434" t="s">
        <v>696</v>
      </c>
      <c r="J34" s="60" t="s">
        <v>27</v>
      </c>
    </row>
    <row r="35" spans="1:33" ht="15.95" customHeight="1" x14ac:dyDescent="0.25">
      <c r="A35" s="27"/>
      <c r="B35" s="28"/>
      <c r="C35" s="49"/>
      <c r="D35" s="29"/>
      <c r="E35" s="30"/>
      <c r="I35" s="455" t="s">
        <v>702</v>
      </c>
      <c r="J35" s="675" t="s">
        <v>889</v>
      </c>
      <c r="K35" s="676"/>
      <c r="L35" s="676"/>
      <c r="M35" s="676"/>
      <c r="N35" s="676"/>
      <c r="O35" s="677"/>
      <c r="Q35" s="62">
        <v>1400</v>
      </c>
      <c r="R35" s="63"/>
      <c r="S35" s="675" t="s">
        <v>407</v>
      </c>
      <c r="T35" s="676"/>
      <c r="U35" s="676"/>
      <c r="V35" s="676"/>
      <c r="W35" s="676"/>
      <c r="X35" s="677"/>
    </row>
    <row r="36" spans="1:33" ht="15.95" customHeight="1" x14ac:dyDescent="0.25">
      <c r="A36" s="27"/>
      <c r="B36" s="28"/>
      <c r="C36" s="49"/>
      <c r="D36" s="29"/>
      <c r="E36" s="30"/>
      <c r="I36" s="455" t="s">
        <v>703</v>
      </c>
      <c r="J36" s="675" t="s">
        <v>890</v>
      </c>
      <c r="K36" s="676"/>
      <c r="L36" s="676"/>
      <c r="M36" s="676"/>
      <c r="N36" s="676"/>
      <c r="O36" s="677"/>
      <c r="Q36" s="62">
        <v>500</v>
      </c>
      <c r="R36" s="63"/>
      <c r="S36" s="675" t="s">
        <v>408</v>
      </c>
      <c r="T36" s="676"/>
      <c r="U36" s="676"/>
      <c r="V36" s="676"/>
      <c r="W36" s="676"/>
      <c r="X36" s="677"/>
    </row>
    <row r="37" spans="1:33" ht="15.95" customHeight="1" x14ac:dyDescent="0.25">
      <c r="A37" s="27"/>
      <c r="B37" s="28"/>
      <c r="C37" s="49"/>
      <c r="D37" s="29"/>
      <c r="E37" s="30"/>
      <c r="I37" s="455" t="s">
        <v>700</v>
      </c>
      <c r="J37" s="675" t="s">
        <v>888</v>
      </c>
      <c r="K37" s="676"/>
      <c r="L37" s="676"/>
      <c r="M37" s="676"/>
      <c r="N37" s="676"/>
      <c r="O37" s="677"/>
      <c r="Q37" s="62">
        <v>65</v>
      </c>
      <c r="R37" s="63"/>
      <c r="S37" s="675" t="s">
        <v>406</v>
      </c>
      <c r="T37" s="676"/>
      <c r="U37" s="676"/>
      <c r="V37" s="676"/>
      <c r="W37" s="676"/>
      <c r="X37" s="677"/>
    </row>
    <row r="38" spans="1:33" ht="15.95" customHeight="1" x14ac:dyDescent="0.25">
      <c r="A38" s="27"/>
      <c r="B38" s="28"/>
      <c r="C38" s="49"/>
      <c r="D38" s="29"/>
      <c r="E38" s="30"/>
      <c r="H38" s="32"/>
      <c r="I38" s="455" t="s">
        <v>704</v>
      </c>
      <c r="J38" s="675" t="s">
        <v>891</v>
      </c>
      <c r="K38" s="676"/>
      <c r="L38" s="676"/>
      <c r="M38" s="676"/>
      <c r="N38" s="676"/>
      <c r="O38" s="677"/>
      <c r="Q38" s="62">
        <v>3185</v>
      </c>
      <c r="R38" s="63"/>
      <c r="S38" s="675" t="s">
        <v>409</v>
      </c>
      <c r="T38" s="676"/>
      <c r="U38" s="676"/>
      <c r="V38" s="676"/>
      <c r="W38" s="676"/>
      <c r="X38" s="677"/>
    </row>
    <row r="39" spans="1:33" ht="15.95" customHeight="1" x14ac:dyDescent="0.25">
      <c r="A39" s="27"/>
      <c r="B39" s="28"/>
      <c r="C39" s="49"/>
      <c r="D39" s="29"/>
      <c r="E39" s="30"/>
      <c r="I39" s="455" t="s">
        <v>701</v>
      </c>
      <c r="J39" s="675" t="s">
        <v>886</v>
      </c>
      <c r="K39" s="676"/>
      <c r="L39" s="676"/>
      <c r="M39" s="676"/>
      <c r="N39" s="676"/>
      <c r="O39" s="677"/>
      <c r="Q39" s="62">
        <v>1000</v>
      </c>
      <c r="R39" s="63"/>
      <c r="S39" s="675" t="s">
        <v>1012</v>
      </c>
      <c r="T39" s="676"/>
      <c r="U39" s="676"/>
      <c r="V39" s="676"/>
      <c r="W39" s="676"/>
      <c r="X39" s="677"/>
    </row>
    <row r="40" spans="1:33" ht="15.95" customHeight="1" x14ac:dyDescent="0.25">
      <c r="A40" s="27"/>
      <c r="B40" s="28"/>
      <c r="C40" s="49"/>
      <c r="D40" s="29"/>
      <c r="E40" s="30"/>
      <c r="H40" s="32"/>
      <c r="I40" s="455"/>
      <c r="J40" s="675"/>
      <c r="K40" s="676"/>
      <c r="L40" s="676"/>
      <c r="M40" s="676"/>
      <c r="N40" s="676"/>
      <c r="O40" s="677"/>
      <c r="Q40" s="62"/>
      <c r="R40" s="63"/>
      <c r="S40" s="675" t="s">
        <v>410</v>
      </c>
      <c r="T40" s="676"/>
      <c r="U40" s="676"/>
      <c r="V40" s="676"/>
      <c r="W40" s="676"/>
      <c r="X40" s="677"/>
    </row>
    <row r="41" spans="1:33" ht="15.95" customHeight="1" x14ac:dyDescent="0.25">
      <c r="A41" s="27"/>
      <c r="B41" s="28"/>
      <c r="C41" s="49"/>
      <c r="D41" s="29"/>
      <c r="E41" s="30"/>
      <c r="I41" s="455"/>
      <c r="J41" s="675"/>
      <c r="K41" s="676"/>
      <c r="L41" s="676"/>
      <c r="M41" s="676"/>
      <c r="N41" s="676"/>
      <c r="O41" s="677"/>
      <c r="Q41" s="62"/>
      <c r="R41" s="63"/>
      <c r="S41" s="675" t="s">
        <v>545</v>
      </c>
      <c r="T41" s="676"/>
      <c r="U41" s="676"/>
      <c r="V41" s="676"/>
      <c r="W41" s="676"/>
      <c r="X41" s="677"/>
      <c r="AC41" s="678" t="s">
        <v>544</v>
      </c>
      <c r="AD41" s="678"/>
      <c r="AE41" s="678"/>
      <c r="AF41" s="678"/>
      <c r="AG41" s="679"/>
    </row>
    <row r="42" spans="1:33" ht="15.95" customHeight="1" x14ac:dyDescent="0.25">
      <c r="A42" s="27"/>
      <c r="B42" s="28"/>
      <c r="C42" s="49"/>
      <c r="D42" s="29"/>
      <c r="E42" s="30"/>
      <c r="I42" s="32"/>
      <c r="J42" s="675"/>
      <c r="K42" s="676"/>
      <c r="L42" s="676"/>
      <c r="M42" s="676"/>
      <c r="N42" s="676"/>
      <c r="O42" s="677"/>
      <c r="Q42" s="62"/>
      <c r="R42" s="63"/>
      <c r="S42" s="678"/>
      <c r="T42" s="678"/>
      <c r="U42" s="678"/>
      <c r="V42" s="678"/>
      <c r="W42" s="679"/>
    </row>
    <row r="43" spans="1:33" ht="15.95" customHeight="1" x14ac:dyDescent="0.25">
      <c r="A43" s="27"/>
      <c r="B43" s="28"/>
      <c r="C43" s="49"/>
      <c r="D43" s="29"/>
      <c r="E43" s="30"/>
      <c r="H43" s="32"/>
      <c r="I43" s="32"/>
      <c r="J43" s="675"/>
      <c r="K43" s="676"/>
      <c r="L43" s="676"/>
      <c r="M43" s="676"/>
      <c r="N43" s="676"/>
      <c r="O43" s="677"/>
      <c r="Q43" s="62"/>
      <c r="R43" s="63"/>
      <c r="S43" s="678"/>
      <c r="T43" s="678"/>
      <c r="U43" s="678"/>
      <c r="V43" s="678"/>
      <c r="W43" s="679"/>
    </row>
    <row r="44" spans="1:33" ht="15.95" customHeight="1" x14ac:dyDescent="0.25">
      <c r="A44" s="27"/>
      <c r="B44" s="28"/>
      <c r="D44" s="49"/>
      <c r="E44" s="30"/>
      <c r="H44" s="32"/>
      <c r="I44" s="32"/>
      <c r="J44" s="675"/>
      <c r="K44" s="676"/>
      <c r="L44" s="676"/>
      <c r="M44" s="676"/>
      <c r="N44" s="676"/>
      <c r="O44" s="677"/>
      <c r="Q44" s="62"/>
      <c r="R44" s="63"/>
      <c r="S44" s="678"/>
      <c r="T44" s="678"/>
      <c r="U44" s="678"/>
      <c r="V44" s="678"/>
      <c r="W44" s="679"/>
    </row>
    <row r="45" spans="1:33" ht="15.95" customHeight="1" thickBot="1" x14ac:dyDescent="0.3">
      <c r="E45" s="30"/>
      <c r="J45" s="6"/>
      <c r="K45" s="6"/>
      <c r="L45" s="6"/>
      <c r="M45" s="6"/>
      <c r="N45" s="6"/>
      <c r="O45" s="66" t="s">
        <v>28</v>
      </c>
      <c r="Q45" s="42">
        <f>SUM(Q35:Q44)</f>
        <v>6150</v>
      </c>
      <c r="R45" s="7" t="s">
        <v>29</v>
      </c>
    </row>
    <row r="46" spans="1:33" ht="30" customHeight="1" x14ac:dyDescent="0.25">
      <c r="A46" s="680"/>
      <c r="B46" s="680"/>
      <c r="C46" s="680"/>
      <c r="D46" s="680"/>
      <c r="E46" s="680"/>
      <c r="F46" s="680"/>
      <c r="G46" s="680"/>
      <c r="H46" s="680"/>
      <c r="I46" s="680"/>
      <c r="J46" s="680"/>
      <c r="K46" s="680"/>
      <c r="L46" s="680"/>
      <c r="M46" s="680"/>
      <c r="N46" s="680"/>
      <c r="O46" s="680"/>
      <c r="P46" s="680"/>
      <c r="Q46" s="680"/>
      <c r="R46" s="680"/>
      <c r="S46" s="680"/>
      <c r="T46" s="680"/>
      <c r="U46" s="680"/>
      <c r="V46" s="680"/>
      <c r="W46" s="680"/>
    </row>
    <row r="47" spans="1:33" ht="15.95" customHeight="1" thickBot="1" x14ac:dyDescent="0.3">
      <c r="J47" s="6"/>
      <c r="K47" s="674" t="s">
        <v>1069</v>
      </c>
      <c r="L47" s="674"/>
      <c r="M47" s="674"/>
      <c r="N47" s="674"/>
      <c r="O47" s="674"/>
      <c r="P47" s="674"/>
      <c r="Q47" s="674"/>
      <c r="R47" s="674"/>
      <c r="S47" s="674"/>
      <c r="T47" s="674"/>
      <c r="U47" s="6"/>
      <c r="V47" s="6"/>
      <c r="W47" s="6"/>
    </row>
    <row r="48" spans="1:33" ht="15.95" customHeight="1" x14ac:dyDescent="0.25">
      <c r="J48" s="6"/>
      <c r="K48" s="6"/>
      <c r="L48" s="6"/>
      <c r="M48" s="6"/>
      <c r="N48" s="6"/>
      <c r="O48" s="6"/>
    </row>
    <row r="49" spans="1:23" ht="15.95" customHeight="1" x14ac:dyDescent="0.25">
      <c r="J49" s="6"/>
      <c r="K49" s="6"/>
      <c r="L49" s="6"/>
      <c r="M49" s="6"/>
      <c r="N49" s="6"/>
      <c r="O49" s="6"/>
    </row>
    <row r="50" spans="1:23" ht="17.100000000000001" customHeight="1" x14ac:dyDescent="0.25">
      <c r="J50" s="6"/>
      <c r="K50" s="6"/>
      <c r="L50" s="6"/>
      <c r="M50" s="6"/>
      <c r="N50" s="6"/>
      <c r="O50" s="6"/>
    </row>
    <row r="51" spans="1:23" ht="17.100000000000001" customHeight="1" x14ac:dyDescent="0.25">
      <c r="J51" s="6"/>
      <c r="K51" s="6"/>
      <c r="L51" s="6"/>
      <c r="M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1">
    <mergeCell ref="H1:I1"/>
    <mergeCell ref="H2:I2"/>
    <mergeCell ref="A4:D4"/>
    <mergeCell ref="A5:D5"/>
    <mergeCell ref="Q5:Q6"/>
    <mergeCell ref="A6:D6"/>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J29:O29"/>
    <mergeCell ref="S29:W29"/>
    <mergeCell ref="J30:O30"/>
    <mergeCell ref="S30:W30"/>
    <mergeCell ref="J31:O31"/>
    <mergeCell ref="S31:W31"/>
    <mergeCell ref="J35:O35"/>
    <mergeCell ref="J36:O36"/>
    <mergeCell ref="J41:O41"/>
    <mergeCell ref="S35:X35"/>
    <mergeCell ref="S36:X36"/>
    <mergeCell ref="S38:X38"/>
    <mergeCell ref="J38:O38"/>
    <mergeCell ref="J37:O37"/>
    <mergeCell ref="J39:O39"/>
    <mergeCell ref="S37:X37"/>
    <mergeCell ref="S39:X39"/>
    <mergeCell ref="K47:T47"/>
    <mergeCell ref="J40:O40"/>
    <mergeCell ref="AC41:AG41"/>
    <mergeCell ref="J42:O42"/>
    <mergeCell ref="S42:W42"/>
    <mergeCell ref="J43:O43"/>
    <mergeCell ref="S43:W43"/>
    <mergeCell ref="J44:O44"/>
    <mergeCell ref="S44:W44"/>
    <mergeCell ref="A46:W46"/>
    <mergeCell ref="S40:X40"/>
    <mergeCell ref="S41:X4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79"/>
  <sheetViews>
    <sheetView workbookViewId="0">
      <pane xSplit="9" ySplit="6" topLeftCell="J16" activePane="bottomRight" state="frozen"/>
      <selection activeCell="Z8" sqref="Z8"/>
      <selection pane="topRight" activeCell="Z8" sqref="Z8"/>
      <selection pane="bottomLeft" activeCell="Z8" sqref="Z8"/>
      <selection pane="bottomRight" activeCell="Q28" sqref="Q28"/>
    </sheetView>
  </sheetViews>
  <sheetFormatPr defaultColWidth="9.140625" defaultRowHeight="20.100000000000001" customHeight="1" x14ac:dyDescent="0.25"/>
  <cols>
    <col min="1" max="1" width="2.7109375" style="614" customWidth="1"/>
    <col min="2" max="2" width="3.7109375" style="31" customWidth="1"/>
    <col min="3" max="3" width="6.140625" style="31" customWidth="1"/>
    <col min="4" max="4" width="12.140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36.140625" style="9" customWidth="1"/>
    <col min="24" max="16384" width="9.140625" style="6"/>
  </cols>
  <sheetData>
    <row r="1" spans="1:23" ht="20.100000000000001" customHeight="1" x14ac:dyDescent="0.25">
      <c r="A1" s="1" t="s">
        <v>0</v>
      </c>
      <c r="B1" s="2"/>
      <c r="C1" s="2"/>
      <c r="D1" s="2"/>
      <c r="E1" s="3"/>
      <c r="F1" s="4"/>
      <c r="G1" s="5"/>
      <c r="H1" s="696" t="s">
        <v>411</v>
      </c>
      <c r="I1" s="696"/>
    </row>
    <row r="2" spans="1:23" ht="20.100000000000001" customHeight="1" x14ac:dyDescent="0.25">
      <c r="A2" s="1" t="s">
        <v>1</v>
      </c>
      <c r="B2" s="2"/>
      <c r="C2" s="2"/>
      <c r="D2" s="2"/>
      <c r="E2" s="3"/>
      <c r="F2" s="4"/>
      <c r="G2" s="5"/>
      <c r="H2" s="693">
        <v>123</v>
      </c>
      <c r="I2" s="693"/>
    </row>
    <row r="3" spans="1:23" ht="12" customHeight="1" x14ac:dyDescent="0.25">
      <c r="A3" s="11"/>
      <c r="B3" s="11"/>
      <c r="C3" s="11"/>
      <c r="D3" s="11"/>
      <c r="E3" s="11"/>
      <c r="F3" s="11"/>
      <c r="G3" s="11"/>
      <c r="H3" s="11"/>
      <c r="I3" s="11"/>
      <c r="J3" s="6"/>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610"/>
      <c r="G4" s="13"/>
      <c r="I4" s="610"/>
      <c r="K4" s="109"/>
      <c r="L4" s="15" t="s">
        <v>258</v>
      </c>
      <c r="M4" s="109"/>
      <c r="N4" s="611" t="s">
        <v>278</v>
      </c>
      <c r="O4" s="15" t="s">
        <v>278</v>
      </c>
      <c r="P4" s="109"/>
      <c r="Q4" s="611" t="s">
        <v>1067</v>
      </c>
      <c r="R4" s="19"/>
      <c r="S4" s="611" t="s">
        <v>1067</v>
      </c>
      <c r="T4" s="611" t="s">
        <v>1067</v>
      </c>
      <c r="U4" s="19" t="s">
        <v>1067</v>
      </c>
      <c r="V4" s="611" t="s">
        <v>1067</v>
      </c>
      <c r="W4" s="611" t="s">
        <v>1067</v>
      </c>
    </row>
    <row r="5" spans="1:23" s="20" customFormat="1" ht="15.95" customHeight="1" x14ac:dyDescent="0.25">
      <c r="A5" s="670" t="s">
        <v>5</v>
      </c>
      <c r="B5" s="670"/>
      <c r="C5" s="670"/>
      <c r="D5" s="670"/>
      <c r="E5" s="3"/>
      <c r="F5" s="610" t="s">
        <v>6</v>
      </c>
      <c r="G5" s="13" t="s">
        <v>6</v>
      </c>
      <c r="I5" s="610" t="s">
        <v>7</v>
      </c>
      <c r="K5" s="109"/>
      <c r="L5" s="15" t="s">
        <v>8</v>
      </c>
      <c r="M5" s="109"/>
      <c r="N5" s="18" t="s">
        <v>9</v>
      </c>
      <c r="O5" s="15" t="s">
        <v>8</v>
      </c>
      <c r="P5" s="109"/>
      <c r="Q5" s="671" t="s">
        <v>284</v>
      </c>
      <c r="R5" s="21"/>
      <c r="S5" s="611" t="s">
        <v>10</v>
      </c>
      <c r="T5" s="673" t="s">
        <v>285</v>
      </c>
      <c r="U5" s="672" t="s">
        <v>1160</v>
      </c>
      <c r="V5" s="611" t="s">
        <v>286</v>
      </c>
      <c r="W5" s="611" t="s">
        <v>287</v>
      </c>
    </row>
    <row r="6" spans="1:23" s="20" customFormat="1" ht="15.95" customHeight="1" x14ac:dyDescent="0.25">
      <c r="A6" s="670" t="s">
        <v>11</v>
      </c>
      <c r="B6" s="670"/>
      <c r="C6" s="670"/>
      <c r="D6" s="670"/>
      <c r="E6" s="3"/>
      <c r="F6" s="610"/>
      <c r="G6" s="13" t="s">
        <v>1</v>
      </c>
      <c r="I6" s="610"/>
      <c r="K6" s="109"/>
      <c r="L6" s="22">
        <v>43646</v>
      </c>
      <c r="M6" s="109"/>
      <c r="N6" s="18" t="s">
        <v>12</v>
      </c>
      <c r="O6" s="22" t="s">
        <v>1066</v>
      </c>
      <c r="P6" s="109"/>
      <c r="Q6" s="671"/>
      <c r="R6" s="21"/>
      <c r="S6" s="611" t="s">
        <v>13</v>
      </c>
      <c r="T6" s="673"/>
      <c r="U6" s="672"/>
      <c r="V6" s="611" t="s">
        <v>288</v>
      </c>
      <c r="W6" s="23" t="s">
        <v>288</v>
      </c>
    </row>
    <row r="7" spans="1:23" s="20" customFormat="1" ht="15.95" customHeight="1" x14ac:dyDescent="0.25">
      <c r="A7" s="24"/>
      <c r="B7" s="25"/>
      <c r="C7" s="25"/>
      <c r="D7" s="26"/>
      <c r="E7" s="14"/>
      <c r="K7" s="109"/>
      <c r="L7" s="22"/>
      <c r="M7" s="34"/>
      <c r="N7" s="18"/>
      <c r="O7" s="22"/>
      <c r="P7" s="109"/>
      <c r="Q7" s="611"/>
      <c r="R7" s="18"/>
      <c r="S7" s="611"/>
      <c r="T7" s="18"/>
      <c r="U7" s="18"/>
      <c r="V7" s="611"/>
      <c r="W7" s="23"/>
    </row>
    <row r="8" spans="1:23" ht="15.95" customHeight="1" x14ac:dyDescent="0.25">
      <c r="A8" s="27">
        <v>1</v>
      </c>
      <c r="B8" s="28">
        <v>123</v>
      </c>
      <c r="C8" s="29">
        <v>5100</v>
      </c>
      <c r="D8" s="467" t="s">
        <v>1038</v>
      </c>
      <c r="E8" s="30"/>
      <c r="F8" s="6" t="s">
        <v>120</v>
      </c>
      <c r="G8" s="31">
        <f>B8</f>
        <v>123</v>
      </c>
      <c r="H8" s="32"/>
      <c r="I8" s="333" t="s">
        <v>892</v>
      </c>
      <c r="J8" s="6"/>
      <c r="K8" s="34"/>
      <c r="L8" s="33">
        <v>103493.72</v>
      </c>
      <c r="M8" s="34"/>
      <c r="N8" s="7">
        <v>135000</v>
      </c>
      <c r="O8" s="33">
        <v>32508.400000000001</v>
      </c>
      <c r="P8" s="109"/>
      <c r="Q8" s="35">
        <v>135000</v>
      </c>
      <c r="R8" s="36"/>
      <c r="S8" s="35">
        <v>-35000</v>
      </c>
      <c r="T8" s="149">
        <f>S8+Q8</f>
        <v>100000</v>
      </c>
      <c r="U8" s="150">
        <f>IF(T8=0,"",(T8-N8)/N8)</f>
        <v>-0.25925925925925924</v>
      </c>
      <c r="V8" s="35"/>
      <c r="W8" s="177"/>
    </row>
    <row r="9" spans="1:23" ht="15.95" customHeight="1" x14ac:dyDescent="0.25">
      <c r="A9" s="27">
        <v>1</v>
      </c>
      <c r="B9" s="28">
        <v>123</v>
      </c>
      <c r="C9" s="29">
        <v>5308</v>
      </c>
      <c r="D9" s="467" t="s">
        <v>1038</v>
      </c>
      <c r="E9" s="30"/>
      <c r="F9" s="6" t="s">
        <v>120</v>
      </c>
      <c r="G9" s="31">
        <f t="shared" ref="G9:G12" si="0">B9</f>
        <v>123</v>
      </c>
      <c r="I9" s="6" t="s">
        <v>890</v>
      </c>
      <c r="J9" s="6"/>
      <c r="K9" s="34"/>
      <c r="L9" s="33">
        <v>4903.6499999999996</v>
      </c>
      <c r="M9" s="34"/>
      <c r="N9" s="7">
        <v>1350</v>
      </c>
      <c r="O9" s="33">
        <v>0</v>
      </c>
      <c r="P9" s="109"/>
      <c r="Q9" s="35">
        <v>1350</v>
      </c>
      <c r="R9" s="36"/>
      <c r="S9" s="35"/>
      <c r="T9" s="149">
        <f>S9+Q9</f>
        <v>1350</v>
      </c>
      <c r="U9" s="150">
        <f>IF(T9=0,"",(T9-N9)/N9)</f>
        <v>0</v>
      </c>
      <c r="V9" s="35"/>
      <c r="W9" s="177"/>
    </row>
    <row r="10" spans="1:23" ht="15.95" customHeight="1" x14ac:dyDescent="0.25">
      <c r="A10" s="27">
        <v>1</v>
      </c>
      <c r="B10" s="28">
        <v>123</v>
      </c>
      <c r="C10" s="29">
        <v>5340</v>
      </c>
      <c r="D10" s="467" t="s">
        <v>1038</v>
      </c>
      <c r="E10" s="30"/>
      <c r="F10" s="6" t="s">
        <v>120</v>
      </c>
      <c r="G10" s="31">
        <f t="shared" si="0"/>
        <v>123</v>
      </c>
      <c r="I10" s="6" t="s">
        <v>894</v>
      </c>
      <c r="J10" s="6"/>
      <c r="K10" s="34"/>
      <c r="L10" s="33"/>
      <c r="M10" s="34"/>
      <c r="N10" s="7">
        <v>1200</v>
      </c>
      <c r="O10" s="33">
        <v>0</v>
      </c>
      <c r="P10" s="109"/>
      <c r="Q10" s="35">
        <v>1200</v>
      </c>
      <c r="R10" s="36"/>
      <c r="S10" s="35"/>
      <c r="T10" s="149">
        <f t="shared" ref="T10:T12" si="1">S10+Q10</f>
        <v>1200</v>
      </c>
      <c r="U10" s="150">
        <f t="shared" ref="U10:U12" si="2">IF(T10=0,"",(T10-N10)/N10)</f>
        <v>0</v>
      </c>
      <c r="V10" s="35"/>
      <c r="W10" s="177"/>
    </row>
    <row r="11" spans="1:23" ht="15.95" customHeight="1" x14ac:dyDescent="0.25">
      <c r="A11" s="27">
        <v>1</v>
      </c>
      <c r="B11" s="28">
        <v>123</v>
      </c>
      <c r="C11" s="29">
        <v>5710</v>
      </c>
      <c r="D11" s="467" t="s">
        <v>1038</v>
      </c>
      <c r="E11" s="30"/>
      <c r="F11" s="6" t="s">
        <v>120</v>
      </c>
      <c r="G11" s="31">
        <f t="shared" si="0"/>
        <v>123</v>
      </c>
      <c r="I11" s="6" t="s">
        <v>895</v>
      </c>
      <c r="J11" s="6"/>
      <c r="K11" s="34"/>
      <c r="L11" s="33"/>
      <c r="M11" s="34"/>
      <c r="N11" s="7">
        <v>400</v>
      </c>
      <c r="O11" s="33">
        <v>0</v>
      </c>
      <c r="P11" s="109"/>
      <c r="Q11" s="35">
        <v>400</v>
      </c>
      <c r="R11" s="36"/>
      <c r="S11" s="35"/>
      <c r="T11" s="149">
        <f t="shared" si="1"/>
        <v>400</v>
      </c>
      <c r="U11" s="150">
        <f t="shared" si="2"/>
        <v>0</v>
      </c>
      <c r="V11" s="35"/>
      <c r="W11" s="177"/>
    </row>
    <row r="12" spans="1:23" ht="15.95" customHeight="1" x14ac:dyDescent="0.25">
      <c r="A12" s="27">
        <v>1</v>
      </c>
      <c r="B12" s="28">
        <v>123</v>
      </c>
      <c r="C12" s="29">
        <v>5730</v>
      </c>
      <c r="D12" s="467" t="s">
        <v>1038</v>
      </c>
      <c r="E12" s="30"/>
      <c r="F12" s="6" t="s">
        <v>120</v>
      </c>
      <c r="G12" s="31">
        <f t="shared" si="0"/>
        <v>123</v>
      </c>
      <c r="I12" s="6" t="s">
        <v>886</v>
      </c>
      <c r="J12" s="6"/>
      <c r="K12" s="34"/>
      <c r="L12" s="33"/>
      <c r="M12" s="34"/>
      <c r="N12" s="7">
        <v>750</v>
      </c>
      <c r="O12" s="33">
        <v>0</v>
      </c>
      <c r="P12" s="109"/>
      <c r="Q12" s="35">
        <v>750</v>
      </c>
      <c r="R12" s="36"/>
      <c r="S12" s="35"/>
      <c r="T12" s="149">
        <f t="shared" si="1"/>
        <v>750</v>
      </c>
      <c r="U12" s="150">
        <f t="shared" si="2"/>
        <v>0</v>
      </c>
      <c r="V12" s="35"/>
      <c r="W12" s="177"/>
    </row>
    <row r="13" spans="1:23" s="39" customFormat="1" ht="15.95" customHeight="1" thickBot="1" x14ac:dyDescent="0.3">
      <c r="A13" s="38"/>
      <c r="B13" s="38"/>
      <c r="C13" s="38"/>
      <c r="D13" s="38"/>
      <c r="G13" s="38"/>
      <c r="I13" s="40" t="str">
        <f>H1</f>
        <v>TOWN ADMINISTRATOR</v>
      </c>
      <c r="K13" s="43"/>
      <c r="L13" s="42">
        <f>SUM(L8:L9)</f>
        <v>108397.37</v>
      </c>
      <c r="M13" s="43"/>
      <c r="N13" s="42">
        <f>SUM(N8:N12)</f>
        <v>138700</v>
      </c>
      <c r="O13" s="42">
        <f>SUM(O8:O12)</f>
        <v>32508.400000000001</v>
      </c>
      <c r="P13" s="43"/>
      <c r="Q13" s="42">
        <f>SUM(Q8:Q12)</f>
        <v>138700</v>
      </c>
      <c r="R13" s="10"/>
      <c r="S13" s="42">
        <f t="shared" ref="S13:T13" si="3">SUM(S8:S12)</f>
        <v>-35000</v>
      </c>
      <c r="T13" s="42">
        <f t="shared" si="3"/>
        <v>103700</v>
      </c>
      <c r="U13" s="44"/>
      <c r="V13" s="42">
        <f t="shared" ref="V13:W13" si="4">SUM(V8:V12)</f>
        <v>0</v>
      </c>
      <c r="W13" s="42">
        <f t="shared" si="4"/>
        <v>0</v>
      </c>
    </row>
    <row r="14" spans="1:23" ht="20.100000000000001" customHeight="1" x14ac:dyDescent="0.25">
      <c r="A14" s="680"/>
      <c r="B14" s="680"/>
      <c r="C14" s="680"/>
      <c r="D14" s="680"/>
      <c r="E14" s="680"/>
      <c r="F14" s="680"/>
      <c r="G14" s="680"/>
      <c r="H14" s="680"/>
      <c r="I14" s="680"/>
      <c r="J14" s="680"/>
      <c r="K14" s="680"/>
      <c r="L14" s="680"/>
      <c r="M14" s="680"/>
      <c r="N14" s="680"/>
      <c r="O14" s="680"/>
      <c r="P14" s="680"/>
      <c r="Q14" s="680"/>
      <c r="R14" s="680"/>
      <c r="S14" s="680"/>
      <c r="T14" s="680"/>
      <c r="U14" s="680"/>
      <c r="V14" s="680"/>
      <c r="W14" s="680"/>
    </row>
    <row r="15" spans="1:23" ht="20.100000000000001" customHeight="1" x14ac:dyDescent="0.25">
      <c r="A15" s="680"/>
      <c r="B15" s="680"/>
      <c r="C15" s="680"/>
      <c r="D15" s="680"/>
      <c r="E15" s="680"/>
      <c r="F15" s="680"/>
      <c r="G15" s="680"/>
      <c r="H15" s="680"/>
      <c r="I15" s="680"/>
      <c r="J15" s="680"/>
      <c r="K15" s="680"/>
      <c r="L15" s="680"/>
      <c r="M15" s="680"/>
      <c r="N15" s="680"/>
      <c r="O15" s="680"/>
      <c r="P15" s="680"/>
      <c r="Q15" s="680"/>
      <c r="R15" s="680"/>
      <c r="S15" s="680"/>
      <c r="T15" s="680"/>
      <c r="U15" s="680"/>
      <c r="V15" s="680"/>
      <c r="W15" s="680"/>
    </row>
    <row r="16" spans="1:23" ht="15.95" customHeight="1" x14ac:dyDescent="0.25">
      <c r="A16" s="682" t="s">
        <v>18</v>
      </c>
      <c r="B16" s="682"/>
      <c r="C16" s="682"/>
      <c r="D16" s="682"/>
      <c r="E16" s="682"/>
      <c r="F16" s="682"/>
      <c r="G16" s="682"/>
      <c r="H16" s="682"/>
      <c r="I16" s="682"/>
      <c r="J16" s="682"/>
      <c r="K16" s="682"/>
      <c r="L16" s="682"/>
      <c r="M16" s="682"/>
      <c r="N16" s="682"/>
      <c r="O16" s="682"/>
      <c r="P16" s="682"/>
      <c r="Q16" s="682"/>
      <c r="R16" s="682"/>
      <c r="S16" s="682"/>
      <c r="T16" s="682"/>
      <c r="U16" s="682"/>
      <c r="V16" s="682"/>
      <c r="W16" s="682"/>
    </row>
    <row r="17" spans="1:24" ht="15.95" customHeight="1" x14ac:dyDescent="0.25">
      <c r="A17" s="682"/>
      <c r="B17" s="682"/>
      <c r="C17" s="682"/>
      <c r="D17" s="682"/>
      <c r="E17" s="682"/>
      <c r="F17" s="682"/>
      <c r="G17" s="682"/>
      <c r="H17" s="682"/>
      <c r="I17" s="682"/>
      <c r="J17" s="682"/>
      <c r="K17" s="682"/>
      <c r="L17" s="682"/>
      <c r="M17" s="682"/>
      <c r="N17" s="682"/>
      <c r="O17" s="682"/>
      <c r="P17" s="682"/>
      <c r="Q17" s="682"/>
      <c r="R17" s="682"/>
      <c r="S17" s="682"/>
      <c r="T17" s="682"/>
      <c r="U17" s="682"/>
      <c r="V17" s="682"/>
      <c r="W17" s="682"/>
    </row>
    <row r="18" spans="1:24" ht="15.95" customHeight="1" x14ac:dyDescent="0.25">
      <c r="A18" s="680"/>
      <c r="B18" s="680"/>
      <c r="C18" s="680"/>
      <c r="D18" s="680"/>
      <c r="E18" s="680"/>
      <c r="F18" s="680"/>
      <c r="G18" s="680"/>
      <c r="H18" s="680"/>
      <c r="I18" s="680"/>
      <c r="J18" s="680"/>
      <c r="K18" s="680"/>
      <c r="L18" s="680"/>
      <c r="M18" s="680"/>
      <c r="N18" s="680"/>
      <c r="O18" s="680"/>
      <c r="P18" s="680"/>
      <c r="Q18" s="680"/>
      <c r="R18" s="680"/>
      <c r="S18" s="680"/>
      <c r="T18" s="680"/>
      <c r="U18" s="680"/>
      <c r="V18" s="680"/>
      <c r="W18" s="680"/>
    </row>
    <row r="19" spans="1:24" ht="15.95" customHeight="1" x14ac:dyDescent="0.25">
      <c r="A19" s="683" t="s">
        <v>19</v>
      </c>
      <c r="B19" s="683"/>
      <c r="C19" s="683"/>
      <c r="D19" s="683"/>
      <c r="E19" s="683"/>
      <c r="F19" s="683"/>
      <c r="G19" s="683"/>
      <c r="H19" s="683"/>
      <c r="I19" s="683"/>
      <c r="J19" s="683"/>
      <c r="K19" s="683"/>
      <c r="L19" s="683"/>
      <c r="M19" s="683"/>
      <c r="N19" s="683"/>
      <c r="O19" s="683"/>
      <c r="P19" s="683"/>
      <c r="Q19" s="683"/>
      <c r="R19" s="683"/>
      <c r="S19" s="683"/>
      <c r="T19" s="683"/>
      <c r="U19" s="683"/>
      <c r="V19" s="683"/>
      <c r="W19" s="683"/>
    </row>
    <row r="20" spans="1:24" ht="15.95" customHeight="1" x14ac:dyDescent="0.25">
      <c r="A20" s="45"/>
      <c r="C20" s="684" t="s">
        <v>20</v>
      </c>
      <c r="D20" s="684"/>
      <c r="E20" s="684"/>
      <c r="F20" s="684"/>
      <c r="G20" s="684"/>
      <c r="H20" s="684"/>
      <c r="I20" s="684"/>
      <c r="J20" s="684"/>
      <c r="K20" s="684"/>
      <c r="L20" s="684"/>
      <c r="M20" s="684"/>
      <c r="N20" s="684"/>
      <c r="O20" s="684"/>
      <c r="P20" s="684"/>
      <c r="Q20" s="684"/>
      <c r="R20" s="684"/>
      <c r="S20" s="684"/>
      <c r="T20" s="684"/>
      <c r="U20" s="684"/>
      <c r="V20" s="684"/>
    </row>
    <row r="21" spans="1:24" ht="15.95" customHeight="1" x14ac:dyDescent="0.25">
      <c r="C21" s="685" t="s">
        <v>21</v>
      </c>
      <c r="D21" s="685"/>
      <c r="E21" s="685"/>
      <c r="F21" s="685"/>
      <c r="G21" s="685"/>
      <c r="H21" s="685"/>
      <c r="I21" s="685"/>
      <c r="J21" s="685"/>
      <c r="K21" s="685"/>
      <c r="L21" s="685"/>
      <c r="M21" s="685"/>
      <c r="N21" s="685"/>
      <c r="O21" s="685"/>
      <c r="P21" s="685"/>
      <c r="Q21" s="685"/>
      <c r="R21" s="685"/>
      <c r="S21" s="685"/>
      <c r="T21" s="685"/>
      <c r="U21" s="685"/>
      <c r="V21" s="685"/>
    </row>
    <row r="22" spans="1:24" ht="15.95" customHeight="1" x14ac:dyDescent="0.25">
      <c r="C22" s="685"/>
      <c r="D22" s="685"/>
      <c r="E22" s="685"/>
      <c r="F22" s="685"/>
      <c r="G22" s="685"/>
      <c r="H22" s="685"/>
      <c r="I22" s="685"/>
      <c r="J22" s="685"/>
      <c r="K22" s="685"/>
      <c r="L22" s="685"/>
      <c r="M22" s="685"/>
      <c r="N22" s="685"/>
      <c r="O22" s="685"/>
      <c r="P22" s="685"/>
      <c r="Q22" s="685"/>
      <c r="R22" s="685"/>
      <c r="S22" s="685"/>
      <c r="T22" s="685"/>
      <c r="U22" s="685"/>
      <c r="V22" s="685"/>
    </row>
    <row r="23" spans="1:24" ht="15.95" customHeight="1" x14ac:dyDescent="0.25">
      <c r="A23" s="680"/>
      <c r="B23" s="680"/>
      <c r="C23" s="680"/>
      <c r="D23" s="680"/>
      <c r="E23" s="680"/>
      <c r="F23" s="680"/>
      <c r="G23" s="680"/>
      <c r="H23" s="680"/>
      <c r="I23" s="680"/>
      <c r="J23" s="680"/>
      <c r="K23" s="680"/>
      <c r="L23" s="680"/>
      <c r="M23" s="680"/>
      <c r="N23" s="680"/>
      <c r="O23" s="680"/>
      <c r="P23" s="680"/>
      <c r="Q23" s="680"/>
      <c r="R23" s="680"/>
      <c r="S23" s="680"/>
      <c r="T23" s="680"/>
      <c r="U23" s="680"/>
      <c r="V23" s="680"/>
      <c r="W23" s="680"/>
    </row>
    <row r="24" spans="1:24" s="52" customFormat="1" ht="15.95" customHeight="1" x14ac:dyDescent="0.25">
      <c r="A24" s="47"/>
      <c r="B24" s="48"/>
      <c r="C24" s="49"/>
      <c r="D24" s="50"/>
      <c r="E24" s="51"/>
      <c r="G24" s="53"/>
      <c r="H24" s="54"/>
      <c r="I24" s="55"/>
      <c r="J24" s="686" t="s">
        <v>23</v>
      </c>
      <c r="K24" s="687"/>
      <c r="L24" s="687"/>
      <c r="M24" s="687"/>
      <c r="N24" s="687"/>
      <c r="O24" s="688"/>
      <c r="P24" s="56"/>
      <c r="Q24" s="57">
        <v>4000</v>
      </c>
      <c r="R24" s="58"/>
      <c r="S24" s="689"/>
      <c r="T24" s="689"/>
      <c r="U24" s="689"/>
      <c r="V24" s="689"/>
      <c r="W24" s="690"/>
      <c r="X24" s="6"/>
    </row>
    <row r="25" spans="1:24" ht="15.95" customHeight="1" x14ac:dyDescent="0.25">
      <c r="A25" s="691"/>
      <c r="B25" s="691"/>
      <c r="C25" s="691"/>
      <c r="D25" s="691"/>
      <c r="E25" s="691"/>
      <c r="F25" s="691"/>
      <c r="G25" s="691"/>
      <c r="H25" s="691"/>
      <c r="I25" s="691"/>
      <c r="J25" s="691"/>
      <c r="K25" s="691"/>
      <c r="L25" s="691"/>
      <c r="M25" s="691"/>
      <c r="N25" s="691"/>
      <c r="O25" s="691"/>
      <c r="P25" s="691"/>
      <c r="Q25" s="691"/>
      <c r="R25" s="691"/>
      <c r="S25" s="691"/>
      <c r="T25" s="691"/>
      <c r="U25" s="691"/>
      <c r="V25" s="691"/>
      <c r="W25" s="691"/>
    </row>
    <row r="26" spans="1:24" s="20" customFormat="1" ht="15.95" customHeight="1" x14ac:dyDescent="0.25">
      <c r="B26" s="59"/>
      <c r="C26" s="25"/>
      <c r="D26" s="26"/>
      <c r="E26" s="14"/>
      <c r="I26" s="434" t="s">
        <v>696</v>
      </c>
      <c r="J26" s="60" t="s">
        <v>24</v>
      </c>
      <c r="M26" s="16"/>
      <c r="P26" s="16"/>
      <c r="Q26" s="611"/>
      <c r="R26" s="18"/>
      <c r="S26" s="10"/>
      <c r="T26" s="7"/>
      <c r="U26" s="10"/>
      <c r="V26" s="10"/>
      <c r="W26" s="9"/>
      <c r="X26" s="6"/>
    </row>
    <row r="27" spans="1:24" ht="15.95" customHeight="1" x14ac:dyDescent="0.25">
      <c r="A27" s="27"/>
      <c r="B27" s="28"/>
      <c r="C27" s="49"/>
      <c r="D27" s="29"/>
      <c r="E27" s="30"/>
      <c r="H27" s="32"/>
      <c r="I27" s="103" t="s">
        <v>705</v>
      </c>
      <c r="J27" s="675" t="s">
        <v>892</v>
      </c>
      <c r="K27" s="676"/>
      <c r="L27" s="676"/>
      <c r="M27" s="676"/>
      <c r="N27" s="676"/>
      <c r="O27" s="677"/>
      <c r="Q27" s="62">
        <v>100000</v>
      </c>
      <c r="R27" s="63"/>
      <c r="S27" s="678" t="s">
        <v>1111</v>
      </c>
      <c r="T27" s="678"/>
      <c r="U27" s="678"/>
      <c r="V27" s="678"/>
      <c r="W27" s="679"/>
    </row>
    <row r="28" spans="1:24" ht="15.95" customHeight="1" x14ac:dyDescent="0.25">
      <c r="A28" s="27"/>
      <c r="B28" s="28"/>
      <c r="C28" s="49"/>
      <c r="D28" s="29"/>
      <c r="E28" s="30"/>
      <c r="H28" s="32"/>
      <c r="I28" s="103"/>
      <c r="J28" s="675"/>
      <c r="K28" s="676"/>
      <c r="L28" s="676"/>
      <c r="M28" s="676"/>
      <c r="N28" s="676"/>
      <c r="O28" s="677"/>
      <c r="Q28" s="62"/>
      <c r="R28" s="63"/>
      <c r="S28" s="678"/>
      <c r="T28" s="678"/>
      <c r="U28" s="678"/>
      <c r="V28" s="678"/>
      <c r="W28" s="679"/>
    </row>
    <row r="29" spans="1:24" ht="15.95" customHeight="1" x14ac:dyDescent="0.25">
      <c r="A29" s="27"/>
      <c r="B29" s="28"/>
      <c r="C29" s="49"/>
      <c r="D29" s="29"/>
      <c r="E29" s="30"/>
      <c r="H29" s="32"/>
      <c r="I29" s="613"/>
      <c r="J29" s="675"/>
      <c r="K29" s="676"/>
      <c r="L29" s="676"/>
      <c r="M29" s="676"/>
      <c r="N29" s="676"/>
      <c r="O29" s="677"/>
      <c r="Q29" s="62"/>
      <c r="R29" s="63"/>
      <c r="S29" s="678"/>
      <c r="T29" s="678"/>
      <c r="U29" s="678"/>
      <c r="V29" s="678"/>
      <c r="W29" s="679"/>
    </row>
    <row r="30" spans="1:24" ht="15.95" customHeight="1" x14ac:dyDescent="0.25">
      <c r="A30" s="27"/>
      <c r="B30" s="28"/>
      <c r="C30" s="49"/>
      <c r="D30" s="29"/>
      <c r="E30" s="30"/>
      <c r="I30" s="68"/>
      <c r="J30" s="675"/>
      <c r="K30" s="676"/>
      <c r="L30" s="676"/>
      <c r="M30" s="676"/>
      <c r="N30" s="676"/>
      <c r="O30" s="677"/>
      <c r="Q30" s="62"/>
      <c r="R30" s="63"/>
      <c r="S30" s="678"/>
      <c r="T30" s="678"/>
      <c r="U30" s="678"/>
      <c r="V30" s="678"/>
      <c r="W30" s="679"/>
    </row>
    <row r="31" spans="1:24" ht="15.95" customHeight="1" thickBot="1" x14ac:dyDescent="0.3">
      <c r="E31" s="30"/>
      <c r="I31" s="68"/>
      <c r="J31" s="6"/>
      <c r="K31" s="6"/>
      <c r="L31" s="6"/>
      <c r="N31" s="6"/>
      <c r="O31" s="66" t="s">
        <v>25</v>
      </c>
      <c r="Q31" s="42">
        <f>SUM(Q27:Q30)</f>
        <v>100000</v>
      </c>
      <c r="R31" s="7" t="s">
        <v>26</v>
      </c>
    </row>
    <row r="32" spans="1:24" ht="15.95" customHeight="1" x14ac:dyDescent="0.25">
      <c r="E32" s="30"/>
      <c r="I32" s="68"/>
    </row>
    <row r="33" spans="1:23" ht="15.95" customHeight="1" x14ac:dyDescent="0.25">
      <c r="B33" s="59"/>
      <c r="E33" s="30"/>
      <c r="I33" s="434" t="s">
        <v>696</v>
      </c>
      <c r="J33" s="60" t="s">
        <v>27</v>
      </c>
    </row>
    <row r="34" spans="1:23" ht="15.95" customHeight="1" x14ac:dyDescent="0.25">
      <c r="A34" s="27"/>
      <c r="B34" s="28"/>
      <c r="C34" s="49"/>
      <c r="D34" s="29"/>
      <c r="E34" s="30"/>
      <c r="I34" s="613" t="s">
        <v>707</v>
      </c>
      <c r="J34" s="675" t="s">
        <v>890</v>
      </c>
      <c r="K34" s="676"/>
      <c r="L34" s="676"/>
      <c r="M34" s="676"/>
      <c r="N34" s="676"/>
      <c r="O34" s="677"/>
      <c r="P34" s="179"/>
      <c r="Q34" s="62">
        <v>1350</v>
      </c>
      <c r="R34" s="63"/>
      <c r="S34" s="678" t="s">
        <v>413</v>
      </c>
      <c r="T34" s="678"/>
      <c r="U34" s="678"/>
      <c r="V34" s="678"/>
      <c r="W34" s="679"/>
    </row>
    <row r="35" spans="1:23" ht="15.95" customHeight="1" x14ac:dyDescent="0.25">
      <c r="A35" s="27"/>
      <c r="B35" s="28"/>
      <c r="C35" s="49"/>
      <c r="D35" s="29"/>
      <c r="E35" s="30"/>
      <c r="I35" s="618" t="s">
        <v>706</v>
      </c>
      <c r="J35" s="675" t="s">
        <v>894</v>
      </c>
      <c r="K35" s="694"/>
      <c r="L35" s="694"/>
      <c r="M35" s="694"/>
      <c r="N35" s="694"/>
      <c r="O35" s="677"/>
      <c r="Q35" s="62">
        <v>1200</v>
      </c>
      <c r="R35" s="63"/>
      <c r="S35" s="695" t="s">
        <v>893</v>
      </c>
      <c r="T35" s="695"/>
      <c r="U35" s="695"/>
      <c r="V35" s="695"/>
      <c r="W35" s="679"/>
    </row>
    <row r="36" spans="1:23" ht="15.95" customHeight="1" x14ac:dyDescent="0.25">
      <c r="A36" s="27"/>
      <c r="B36" s="28"/>
      <c r="C36" s="49"/>
      <c r="D36" s="29"/>
      <c r="E36" s="30"/>
      <c r="I36" s="613" t="s">
        <v>708</v>
      </c>
      <c r="J36" s="675" t="s">
        <v>895</v>
      </c>
      <c r="K36" s="694"/>
      <c r="L36" s="694"/>
      <c r="M36" s="694"/>
      <c r="N36" s="694"/>
      <c r="O36" s="677"/>
      <c r="P36" s="179"/>
      <c r="Q36" s="62">
        <v>400</v>
      </c>
      <c r="R36" s="63"/>
      <c r="S36" s="695" t="s">
        <v>910</v>
      </c>
      <c r="T36" s="695"/>
      <c r="U36" s="695"/>
      <c r="V36" s="695"/>
      <c r="W36" s="679"/>
    </row>
    <row r="37" spans="1:23" ht="15.95" customHeight="1" x14ac:dyDescent="0.25">
      <c r="A37" s="27"/>
      <c r="B37" s="28"/>
      <c r="C37" s="49"/>
      <c r="D37" s="29"/>
      <c r="E37" s="30"/>
      <c r="I37" s="613" t="s">
        <v>709</v>
      </c>
      <c r="J37" s="675" t="s">
        <v>886</v>
      </c>
      <c r="K37" s="694"/>
      <c r="L37" s="694"/>
      <c r="M37" s="694"/>
      <c r="N37" s="694"/>
      <c r="O37" s="677"/>
      <c r="P37" s="179"/>
      <c r="Q37" s="62">
        <v>750</v>
      </c>
      <c r="R37" s="63"/>
      <c r="S37" s="695" t="s">
        <v>414</v>
      </c>
      <c r="T37" s="695"/>
      <c r="U37" s="695"/>
      <c r="V37" s="695"/>
      <c r="W37" s="679"/>
    </row>
    <row r="38" spans="1:23" ht="15.95" customHeight="1" x14ac:dyDescent="0.25">
      <c r="A38" s="27"/>
      <c r="B38" s="28"/>
      <c r="C38" s="49"/>
      <c r="D38" s="29"/>
      <c r="E38" s="30"/>
      <c r="I38" s="32"/>
      <c r="J38" s="675"/>
      <c r="K38" s="694"/>
      <c r="L38" s="694"/>
      <c r="M38" s="694"/>
      <c r="N38" s="694"/>
      <c r="O38" s="677"/>
      <c r="Q38" s="62"/>
      <c r="R38" s="63"/>
      <c r="S38" s="695"/>
      <c r="T38" s="695"/>
      <c r="U38" s="695"/>
      <c r="V38" s="695"/>
      <c r="W38" s="679"/>
    </row>
    <row r="39" spans="1:23" ht="15.95" customHeight="1" x14ac:dyDescent="0.25">
      <c r="A39" s="27"/>
      <c r="B39" s="28"/>
      <c r="C39" s="49"/>
      <c r="D39" s="29"/>
      <c r="E39" s="30"/>
      <c r="H39" s="32"/>
      <c r="I39" s="32"/>
      <c r="J39" s="675"/>
      <c r="K39" s="694"/>
      <c r="L39" s="694"/>
      <c r="M39" s="694"/>
      <c r="N39" s="694"/>
      <c r="O39" s="677"/>
      <c r="Q39" s="62"/>
      <c r="R39" s="63"/>
      <c r="S39" s="695"/>
      <c r="T39" s="695"/>
      <c r="U39" s="695"/>
      <c r="V39" s="695"/>
      <c r="W39" s="679"/>
    </row>
    <row r="40" spans="1:23" ht="15.95" customHeight="1" x14ac:dyDescent="0.25">
      <c r="A40" s="27"/>
      <c r="B40" s="28"/>
      <c r="C40" s="49"/>
      <c r="D40" s="29"/>
      <c r="E40" s="30"/>
      <c r="H40" s="32"/>
      <c r="I40" s="32"/>
      <c r="J40" s="675"/>
      <c r="K40" s="694"/>
      <c r="L40" s="694"/>
      <c r="M40" s="694"/>
      <c r="N40" s="694"/>
      <c r="O40" s="677"/>
      <c r="Q40" s="62"/>
      <c r="R40" s="63"/>
      <c r="S40" s="695"/>
      <c r="T40" s="695"/>
      <c r="U40" s="695"/>
      <c r="V40" s="695"/>
      <c r="W40" s="679"/>
    </row>
    <row r="41" spans="1:23" ht="15.95" customHeight="1" x14ac:dyDescent="0.25">
      <c r="A41" s="27"/>
      <c r="B41" s="28"/>
      <c r="C41" s="49"/>
      <c r="D41" s="29"/>
      <c r="E41" s="30"/>
      <c r="I41" s="32"/>
      <c r="J41" s="675"/>
      <c r="K41" s="694"/>
      <c r="L41" s="694"/>
      <c r="M41" s="694"/>
      <c r="N41" s="694"/>
      <c r="O41" s="677"/>
      <c r="Q41" s="62"/>
      <c r="R41" s="63"/>
      <c r="S41" s="615"/>
      <c r="T41" s="552"/>
      <c r="U41" s="552"/>
      <c r="V41" s="552"/>
      <c r="W41" s="616"/>
    </row>
    <row r="42" spans="1:23" ht="15.95" customHeight="1" x14ac:dyDescent="0.25">
      <c r="A42" s="27"/>
      <c r="B42" s="28"/>
      <c r="C42" s="49"/>
      <c r="D42" s="29"/>
      <c r="E42" s="30"/>
      <c r="I42" s="32"/>
      <c r="J42" s="675"/>
      <c r="K42" s="694"/>
      <c r="L42" s="694"/>
      <c r="M42" s="694"/>
      <c r="N42" s="694"/>
      <c r="O42" s="677"/>
      <c r="Q42" s="62"/>
      <c r="R42" s="63"/>
      <c r="S42" s="615"/>
      <c r="T42" s="615"/>
      <c r="U42" s="615"/>
      <c r="V42" s="615"/>
      <c r="W42" s="612"/>
    </row>
    <row r="43" spans="1:23" ht="15.95" customHeight="1" x14ac:dyDescent="0.25">
      <c r="A43" s="27"/>
      <c r="B43" s="28"/>
      <c r="C43" s="49"/>
      <c r="D43" s="29"/>
      <c r="E43" s="30"/>
      <c r="H43" s="32"/>
      <c r="I43" s="32"/>
      <c r="J43" s="675"/>
      <c r="K43" s="694"/>
      <c r="L43" s="694"/>
      <c r="M43" s="694"/>
      <c r="N43" s="694"/>
      <c r="O43" s="677"/>
      <c r="Q43" s="62"/>
      <c r="R43" s="63"/>
      <c r="S43" s="695"/>
      <c r="T43" s="695"/>
      <c r="U43" s="695"/>
      <c r="V43" s="695"/>
      <c r="W43" s="679"/>
    </row>
    <row r="44" spans="1:23" ht="15.95" customHeight="1" x14ac:dyDescent="0.25">
      <c r="A44" s="27"/>
      <c r="B44" s="28"/>
      <c r="D44" s="49"/>
      <c r="E44" s="30"/>
      <c r="H44" s="32"/>
      <c r="I44" s="32"/>
      <c r="J44" s="675"/>
      <c r="K44" s="694"/>
      <c r="L44" s="694"/>
      <c r="M44" s="694"/>
      <c r="N44" s="694"/>
      <c r="O44" s="677"/>
      <c r="Q44" s="62"/>
      <c r="R44" s="63"/>
      <c r="S44" s="695"/>
      <c r="T44" s="695"/>
      <c r="U44" s="695"/>
      <c r="V44" s="695"/>
      <c r="W44" s="679"/>
    </row>
    <row r="45" spans="1:23" ht="15.95" customHeight="1" thickBot="1" x14ac:dyDescent="0.3">
      <c r="E45" s="30"/>
      <c r="J45" s="6"/>
      <c r="K45" s="6"/>
      <c r="L45" s="6"/>
      <c r="N45" s="6"/>
      <c r="O45" s="66" t="s">
        <v>28</v>
      </c>
      <c r="Q45" s="42">
        <f>SUM(Q34:Q44)</f>
        <v>3700</v>
      </c>
      <c r="R45" s="7" t="s">
        <v>29</v>
      </c>
    </row>
    <row r="46" spans="1:23" ht="30" customHeight="1" x14ac:dyDescent="0.25">
      <c r="A46" s="680"/>
      <c r="B46" s="680"/>
      <c r="C46" s="680"/>
      <c r="D46" s="680"/>
      <c r="E46" s="680"/>
      <c r="F46" s="680"/>
      <c r="G46" s="680"/>
      <c r="H46" s="680"/>
      <c r="I46" s="680"/>
      <c r="J46" s="680"/>
      <c r="K46" s="680"/>
      <c r="L46" s="680"/>
      <c r="M46" s="680"/>
      <c r="N46" s="680"/>
      <c r="O46" s="680"/>
      <c r="P46" s="680"/>
      <c r="Q46" s="680"/>
      <c r="R46" s="680"/>
      <c r="S46" s="680"/>
      <c r="T46" s="680"/>
      <c r="U46" s="680"/>
      <c r="V46" s="680"/>
      <c r="W46" s="680"/>
    </row>
    <row r="47" spans="1:23" ht="15.95" customHeight="1" thickBot="1" x14ac:dyDescent="0.3">
      <c r="J47" s="6"/>
      <c r="K47" s="674" t="s">
        <v>1069</v>
      </c>
      <c r="L47" s="674"/>
      <c r="M47" s="674"/>
      <c r="N47" s="674"/>
      <c r="O47" s="674"/>
      <c r="P47" s="674"/>
      <c r="Q47" s="674"/>
      <c r="R47" s="674"/>
      <c r="S47" s="674"/>
      <c r="T47" s="674"/>
      <c r="U47" s="6"/>
      <c r="V47" s="6"/>
      <c r="W47" s="6"/>
    </row>
    <row r="48" spans="1:23" ht="15.95" customHeight="1" x14ac:dyDescent="0.25">
      <c r="J48" s="6"/>
      <c r="K48" s="6"/>
      <c r="L48" s="6"/>
      <c r="N48" s="6"/>
      <c r="O48" s="6"/>
    </row>
    <row r="49" spans="1:23" ht="15.95"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J51" s="6"/>
      <c r="K51" s="6"/>
      <c r="L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0">
    <mergeCell ref="H1:I1"/>
    <mergeCell ref="H2:I2"/>
    <mergeCell ref="A4:D4"/>
    <mergeCell ref="A5:D5"/>
    <mergeCell ref="Q5:Q6"/>
    <mergeCell ref="A6:D6"/>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J35:O35"/>
    <mergeCell ref="S35:W35"/>
    <mergeCell ref="S34:W34"/>
    <mergeCell ref="S36:W36"/>
    <mergeCell ref="J28:O28"/>
    <mergeCell ref="S28:W28"/>
    <mergeCell ref="J29:O29"/>
    <mergeCell ref="S29:W29"/>
    <mergeCell ref="J30:O30"/>
    <mergeCell ref="S30:W30"/>
    <mergeCell ref="J34:O34"/>
    <mergeCell ref="J36:O36"/>
    <mergeCell ref="S37:W37"/>
    <mergeCell ref="J38:O38"/>
    <mergeCell ref="J39:O39"/>
    <mergeCell ref="S38:W38"/>
    <mergeCell ref="S39:W39"/>
    <mergeCell ref="J37:O37"/>
    <mergeCell ref="K47:T47"/>
    <mergeCell ref="J40:O40"/>
    <mergeCell ref="S40:W40"/>
    <mergeCell ref="J41:O41"/>
    <mergeCell ref="J42:O42"/>
    <mergeCell ref="J43:O43"/>
    <mergeCell ref="S43:W43"/>
    <mergeCell ref="J44:O44"/>
    <mergeCell ref="S44:W44"/>
    <mergeCell ref="A46:W46"/>
  </mergeCells>
  <printOptions horizontalCentered="1"/>
  <pageMargins left="0.15" right="0.15" top="0.5" bottom="0.5" header="0.25" footer="0.25"/>
  <pageSetup paperSize="5" scale="75" orientation="landscape" r:id="rId1"/>
  <headerFooter>
    <oddHeader>&amp;CTOWN OF PRINCETON ~ &amp;14BUDGET WORKSHEET</oddHeader>
    <oddFooter xml:space="preserve">&amp;L&amp;D&amp;R&amp;F/&amp;A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C83"/>
  <sheetViews>
    <sheetView workbookViewId="0">
      <pane xSplit="9" ySplit="6" topLeftCell="J7" activePane="bottomRight" state="frozen"/>
      <selection activeCell="Z8" sqref="Z8"/>
      <selection pane="topRight" activeCell="Z8" sqref="Z8"/>
      <selection pane="bottomLeft" activeCell="Z8" sqref="Z8"/>
      <selection pane="bottomRight" activeCell="P15" sqref="P15"/>
    </sheetView>
  </sheetViews>
  <sheetFormatPr defaultColWidth="9.140625" defaultRowHeight="20.100000000000001" customHeight="1" x14ac:dyDescent="0.25"/>
  <cols>
    <col min="1" max="1" width="2.7109375" style="514" customWidth="1"/>
    <col min="2" max="2" width="3.5703125" style="31" customWidth="1"/>
    <col min="3" max="3" width="5.42578125" style="31" customWidth="1"/>
    <col min="4" max="4" width="8.8554687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9.28515625" style="9" customWidth="1"/>
    <col min="24" max="24" width="39.42578125" style="6" customWidth="1"/>
    <col min="25" max="25" width="0.140625" style="6" customWidth="1"/>
    <col min="26" max="29" width="9.140625" style="6" hidden="1" customWidth="1"/>
    <col min="30" max="16384" width="9.140625" style="6"/>
  </cols>
  <sheetData>
    <row r="1" spans="1:23" ht="20.100000000000001" customHeight="1" x14ac:dyDescent="0.25">
      <c r="A1" s="1" t="s">
        <v>0</v>
      </c>
      <c r="B1" s="2"/>
      <c r="C1" s="2"/>
      <c r="D1" s="2"/>
      <c r="E1" s="3"/>
      <c r="F1" s="4"/>
      <c r="G1" s="5"/>
      <c r="H1" s="696" t="s">
        <v>199</v>
      </c>
      <c r="I1" s="696"/>
    </row>
    <row r="2" spans="1:23" ht="20.100000000000001" customHeight="1" x14ac:dyDescent="0.25">
      <c r="A2" s="1" t="s">
        <v>1</v>
      </c>
      <c r="B2" s="2"/>
      <c r="C2" s="2"/>
      <c r="D2" s="2"/>
      <c r="E2" s="3"/>
      <c r="F2" s="4"/>
      <c r="G2" s="5"/>
      <c r="H2" s="693">
        <v>135</v>
      </c>
      <c r="I2" s="693"/>
    </row>
    <row r="3" spans="1:23" ht="12" customHeight="1" x14ac:dyDescent="0.25">
      <c r="A3" s="11"/>
      <c r="B3" s="11"/>
      <c r="C3" s="11"/>
      <c r="D3" s="11"/>
      <c r="E3" s="11"/>
      <c r="F3" s="11"/>
      <c r="G3" s="11"/>
      <c r="H3" s="11"/>
      <c r="I3" s="11"/>
      <c r="J3" s="6"/>
      <c r="K3" s="11"/>
      <c r="L3" s="11"/>
      <c r="M3" s="11"/>
      <c r="N3" s="11"/>
      <c r="O3" s="11"/>
      <c r="P3" s="11"/>
      <c r="Q3" s="11"/>
      <c r="R3" s="11"/>
      <c r="S3" s="11"/>
      <c r="T3" s="11"/>
      <c r="U3" s="11"/>
      <c r="V3" s="669" t="s">
        <v>283</v>
      </c>
      <c r="W3" s="669"/>
    </row>
    <row r="4" spans="1:23" s="20" customFormat="1" ht="15.95" customHeight="1" x14ac:dyDescent="0.25">
      <c r="A4" s="670"/>
      <c r="B4" s="670"/>
      <c r="C4" s="670"/>
      <c r="D4" s="670"/>
      <c r="E4" s="3"/>
      <c r="F4" s="507"/>
      <c r="G4" s="13"/>
      <c r="I4" s="507"/>
      <c r="K4" s="109"/>
      <c r="L4" s="15" t="s">
        <v>258</v>
      </c>
      <c r="M4" s="109"/>
      <c r="N4" s="508" t="s">
        <v>278</v>
      </c>
      <c r="O4" s="15" t="s">
        <v>278</v>
      </c>
      <c r="P4" s="109"/>
      <c r="Q4" s="508" t="s">
        <v>1067</v>
      </c>
      <c r="R4" s="19"/>
      <c r="S4" s="508" t="s">
        <v>1067</v>
      </c>
      <c r="T4" s="508" t="s">
        <v>1067</v>
      </c>
      <c r="U4" s="19" t="s">
        <v>1067</v>
      </c>
      <c r="V4" s="508" t="s">
        <v>1067</v>
      </c>
      <c r="W4" s="508" t="s">
        <v>1067</v>
      </c>
    </row>
    <row r="5" spans="1:23" s="20" customFormat="1" ht="15.95" customHeight="1" x14ac:dyDescent="0.25">
      <c r="A5" s="670" t="s">
        <v>5</v>
      </c>
      <c r="B5" s="670"/>
      <c r="C5" s="670"/>
      <c r="D5" s="670"/>
      <c r="E5" s="3"/>
      <c r="F5" s="507" t="s">
        <v>6</v>
      </c>
      <c r="G5" s="13" t="s">
        <v>6</v>
      </c>
      <c r="I5" s="507" t="s">
        <v>7</v>
      </c>
      <c r="K5" s="109"/>
      <c r="L5" s="15" t="s">
        <v>8</v>
      </c>
      <c r="M5" s="109"/>
      <c r="N5" s="18" t="s">
        <v>9</v>
      </c>
      <c r="O5" s="15" t="s">
        <v>8</v>
      </c>
      <c r="P5" s="109"/>
      <c r="Q5" s="671" t="s">
        <v>284</v>
      </c>
      <c r="R5" s="21"/>
      <c r="S5" s="508" t="s">
        <v>10</v>
      </c>
      <c r="T5" s="673" t="s">
        <v>285</v>
      </c>
      <c r="U5" s="672" t="s">
        <v>1160</v>
      </c>
      <c r="V5" s="508" t="s">
        <v>286</v>
      </c>
      <c r="W5" s="508" t="s">
        <v>287</v>
      </c>
    </row>
    <row r="6" spans="1:23" s="20" customFormat="1" ht="15.95" customHeight="1" x14ac:dyDescent="0.25">
      <c r="A6" s="670" t="s">
        <v>11</v>
      </c>
      <c r="B6" s="670"/>
      <c r="C6" s="670"/>
      <c r="D6" s="670"/>
      <c r="E6" s="3"/>
      <c r="F6" s="507"/>
      <c r="G6" s="13" t="s">
        <v>1</v>
      </c>
      <c r="I6" s="507"/>
      <c r="K6" s="109"/>
      <c r="L6" s="22">
        <v>43646</v>
      </c>
      <c r="M6" s="109"/>
      <c r="N6" s="18" t="s">
        <v>12</v>
      </c>
      <c r="O6" s="22" t="s">
        <v>1066</v>
      </c>
      <c r="P6" s="109"/>
      <c r="Q6" s="671"/>
      <c r="R6" s="21"/>
      <c r="S6" s="508" t="s">
        <v>13</v>
      </c>
      <c r="T6" s="673"/>
      <c r="U6" s="672"/>
      <c r="V6" s="508" t="s">
        <v>288</v>
      </c>
      <c r="W6" s="23" t="s">
        <v>288</v>
      </c>
    </row>
    <row r="7" spans="1:23" s="20" customFormat="1" ht="15.95" customHeight="1" x14ac:dyDescent="0.25">
      <c r="A7" s="24"/>
      <c r="B7" s="25"/>
      <c r="C7" s="25"/>
      <c r="D7" s="26"/>
      <c r="E7" s="14"/>
      <c r="K7" s="109"/>
      <c r="L7" s="22"/>
      <c r="M7" s="109"/>
      <c r="N7" s="18"/>
      <c r="O7" s="22"/>
      <c r="P7" s="109"/>
      <c r="Q7" s="508"/>
      <c r="R7" s="18"/>
      <c r="S7" s="508"/>
      <c r="T7" s="18"/>
      <c r="U7" s="18"/>
      <c r="V7" s="508"/>
      <c r="W7" s="23"/>
    </row>
    <row r="8" spans="1:23" ht="15.95" customHeight="1" x14ac:dyDescent="0.25">
      <c r="A8" s="27">
        <v>1</v>
      </c>
      <c r="B8" s="28">
        <v>135</v>
      </c>
      <c r="C8" s="29">
        <v>5110</v>
      </c>
      <c r="D8" s="467" t="s">
        <v>1038</v>
      </c>
      <c r="E8" s="30"/>
      <c r="F8" s="6" t="s">
        <v>125</v>
      </c>
      <c r="G8" s="31">
        <f>B8</f>
        <v>135</v>
      </c>
      <c r="H8" s="32"/>
      <c r="I8" s="333" t="s">
        <v>892</v>
      </c>
      <c r="J8" s="6"/>
      <c r="K8" s="34"/>
      <c r="L8" s="33">
        <v>50920.17</v>
      </c>
      <c r="M8" s="34"/>
      <c r="N8" s="7">
        <v>51938</v>
      </c>
      <c r="O8" s="33">
        <v>16850.400000000001</v>
      </c>
      <c r="P8" s="109"/>
      <c r="Q8" s="35">
        <v>51938</v>
      </c>
      <c r="R8" s="36"/>
      <c r="S8" s="35">
        <v>1039</v>
      </c>
      <c r="T8" s="149">
        <f t="shared" ref="T8:T15" si="0">S8+Q8</f>
        <v>52977</v>
      </c>
      <c r="U8" s="150">
        <f t="shared" ref="U8:U15" si="1">IF(T8=0,"",(T8-N8)/N8)</f>
        <v>2.0004620894143017E-2</v>
      </c>
      <c r="V8" s="35"/>
      <c r="W8" s="35"/>
    </row>
    <row r="9" spans="1:23" ht="15.95" customHeight="1" x14ac:dyDescent="0.25">
      <c r="A9" s="27">
        <v>1</v>
      </c>
      <c r="B9" s="28">
        <v>135</v>
      </c>
      <c r="C9" s="29">
        <v>5190</v>
      </c>
      <c r="D9" s="467" t="s">
        <v>1038</v>
      </c>
      <c r="E9" s="30"/>
      <c r="F9" s="6" t="s">
        <v>125</v>
      </c>
      <c r="G9" s="31">
        <f t="shared" ref="G9:G15" si="2">B9</f>
        <v>135</v>
      </c>
      <c r="H9" s="32"/>
      <c r="I9" s="333" t="s">
        <v>1039</v>
      </c>
      <c r="J9" s="6"/>
      <c r="K9" s="34"/>
      <c r="L9" s="33"/>
      <c r="M9" s="34"/>
      <c r="N9" s="7">
        <v>0</v>
      </c>
      <c r="O9" s="33">
        <v>1000</v>
      </c>
      <c r="P9" s="109"/>
      <c r="Q9" s="35">
        <v>0</v>
      </c>
      <c r="R9" s="36"/>
      <c r="S9" s="35">
        <v>1000</v>
      </c>
      <c r="T9" s="149">
        <f t="shared" si="0"/>
        <v>1000</v>
      </c>
      <c r="U9" s="150" t="e">
        <f t="shared" si="1"/>
        <v>#DIV/0!</v>
      </c>
      <c r="V9" s="35"/>
      <c r="W9" s="35"/>
    </row>
    <row r="10" spans="1:23" ht="15.95" customHeight="1" x14ac:dyDescent="0.25">
      <c r="A10" s="27">
        <v>1</v>
      </c>
      <c r="B10" s="28">
        <v>135</v>
      </c>
      <c r="C10" s="29">
        <v>5302</v>
      </c>
      <c r="D10" s="467" t="s">
        <v>1038</v>
      </c>
      <c r="E10" s="30"/>
      <c r="F10" s="6" t="s">
        <v>125</v>
      </c>
      <c r="G10" s="31">
        <f t="shared" si="2"/>
        <v>135</v>
      </c>
      <c r="I10" s="6" t="s">
        <v>1041</v>
      </c>
      <c r="J10" s="6"/>
      <c r="K10" s="34"/>
      <c r="L10" s="33">
        <v>14500</v>
      </c>
      <c r="M10" s="34"/>
      <c r="N10" s="7">
        <v>14500</v>
      </c>
      <c r="O10" s="33">
        <v>0</v>
      </c>
      <c r="P10" s="109"/>
      <c r="Q10" s="35">
        <v>14500</v>
      </c>
      <c r="R10" s="36"/>
      <c r="S10" s="35"/>
      <c r="T10" s="149">
        <f t="shared" si="0"/>
        <v>14500</v>
      </c>
      <c r="U10" s="150">
        <f t="shared" si="1"/>
        <v>0</v>
      </c>
      <c r="V10" s="35"/>
      <c r="W10" s="35"/>
    </row>
    <row r="11" spans="1:23" ht="15.95" customHeight="1" x14ac:dyDescent="0.25">
      <c r="A11" s="27">
        <v>1</v>
      </c>
      <c r="B11" s="28">
        <v>135</v>
      </c>
      <c r="C11" s="29">
        <v>5308</v>
      </c>
      <c r="D11" s="467" t="s">
        <v>1038</v>
      </c>
      <c r="E11" s="30"/>
      <c r="F11" s="6" t="s">
        <v>125</v>
      </c>
      <c r="G11" s="31">
        <f t="shared" si="2"/>
        <v>135</v>
      </c>
      <c r="I11" s="6" t="s">
        <v>890</v>
      </c>
      <c r="J11" s="6"/>
      <c r="K11" s="34"/>
      <c r="L11" s="33">
        <v>7323.95</v>
      </c>
      <c r="M11" s="34"/>
      <c r="N11" s="7">
        <v>300</v>
      </c>
      <c r="O11" s="33">
        <v>60</v>
      </c>
      <c r="P11" s="109"/>
      <c r="Q11" s="35">
        <v>300</v>
      </c>
      <c r="R11" s="36"/>
      <c r="S11" s="35"/>
      <c r="T11" s="149">
        <f t="shared" si="0"/>
        <v>300</v>
      </c>
      <c r="U11" s="150">
        <f t="shared" si="1"/>
        <v>0</v>
      </c>
      <c r="V11" s="35"/>
      <c r="W11" s="35"/>
    </row>
    <row r="12" spans="1:23" ht="15.95" customHeight="1" x14ac:dyDescent="0.25">
      <c r="A12" s="27">
        <v>1</v>
      </c>
      <c r="B12" s="28">
        <v>135</v>
      </c>
      <c r="C12" s="29">
        <v>5385</v>
      </c>
      <c r="D12" s="467" t="s">
        <v>1038</v>
      </c>
      <c r="E12" s="30"/>
      <c r="F12" s="6" t="s">
        <v>125</v>
      </c>
      <c r="G12" s="31">
        <f t="shared" si="2"/>
        <v>135</v>
      </c>
      <c r="I12" s="6" t="s">
        <v>888</v>
      </c>
      <c r="J12" s="6"/>
      <c r="K12" s="34"/>
      <c r="L12" s="33"/>
      <c r="M12" s="34"/>
      <c r="N12" s="7">
        <v>6193</v>
      </c>
      <c r="O12" s="33">
        <v>0</v>
      </c>
      <c r="P12" s="109"/>
      <c r="Q12" s="35">
        <v>6193</v>
      </c>
      <c r="R12" s="36"/>
      <c r="S12" s="35">
        <v>-400</v>
      </c>
      <c r="T12" s="149">
        <f t="shared" si="0"/>
        <v>5793</v>
      </c>
      <c r="U12" s="150">
        <f t="shared" si="1"/>
        <v>-6.4589052155659618E-2</v>
      </c>
      <c r="V12" s="35"/>
      <c r="W12" s="35"/>
    </row>
    <row r="13" spans="1:23" ht="15.95" customHeight="1" x14ac:dyDescent="0.25">
      <c r="A13" s="27">
        <v>1</v>
      </c>
      <c r="B13" s="28">
        <v>135</v>
      </c>
      <c r="C13" s="29">
        <v>5420</v>
      </c>
      <c r="D13" s="467" t="s">
        <v>1038</v>
      </c>
      <c r="E13" s="30"/>
      <c r="F13" s="6" t="s">
        <v>125</v>
      </c>
      <c r="G13" s="31">
        <f t="shared" si="2"/>
        <v>135</v>
      </c>
      <c r="I13" s="6" t="s">
        <v>897</v>
      </c>
      <c r="J13" s="6"/>
      <c r="K13" s="34"/>
      <c r="L13" s="33"/>
      <c r="M13" s="34"/>
      <c r="N13" s="7">
        <v>200</v>
      </c>
      <c r="O13" s="33">
        <v>0</v>
      </c>
      <c r="P13" s="109"/>
      <c r="Q13" s="35">
        <v>200</v>
      </c>
      <c r="R13" s="36"/>
      <c r="S13" s="35">
        <v>-100</v>
      </c>
      <c r="T13" s="149">
        <f t="shared" si="0"/>
        <v>100</v>
      </c>
      <c r="U13" s="150">
        <f t="shared" si="1"/>
        <v>-0.5</v>
      </c>
      <c r="V13" s="35"/>
      <c r="W13" s="35"/>
    </row>
    <row r="14" spans="1:23" ht="15.95" customHeight="1" x14ac:dyDescent="0.25">
      <c r="A14" s="27">
        <v>1</v>
      </c>
      <c r="B14" s="28">
        <v>135</v>
      </c>
      <c r="C14" s="29">
        <v>5710</v>
      </c>
      <c r="D14" s="467" t="s">
        <v>1038</v>
      </c>
      <c r="E14" s="30"/>
      <c r="F14" s="6" t="s">
        <v>125</v>
      </c>
      <c r="G14" s="31">
        <f t="shared" si="2"/>
        <v>135</v>
      </c>
      <c r="I14" s="6" t="s">
        <v>895</v>
      </c>
      <c r="J14" s="6"/>
      <c r="K14" s="34"/>
      <c r="L14" s="33"/>
      <c r="M14" s="34"/>
      <c r="N14" s="7">
        <v>2700</v>
      </c>
      <c r="O14" s="33">
        <v>63.12</v>
      </c>
      <c r="P14" s="109"/>
      <c r="Q14" s="35">
        <v>2700</v>
      </c>
      <c r="R14" s="36"/>
      <c r="S14" s="35">
        <v>-369</v>
      </c>
      <c r="T14" s="149">
        <f t="shared" si="0"/>
        <v>2331</v>
      </c>
      <c r="U14" s="150">
        <f t="shared" si="1"/>
        <v>-0.13666666666666666</v>
      </c>
      <c r="V14" s="35"/>
      <c r="W14" s="35"/>
    </row>
    <row r="15" spans="1:23" ht="15.95" customHeight="1" x14ac:dyDescent="0.25">
      <c r="A15" s="27">
        <v>1</v>
      </c>
      <c r="B15" s="28">
        <v>135</v>
      </c>
      <c r="C15" s="29">
        <v>5730</v>
      </c>
      <c r="D15" s="467" t="s">
        <v>1038</v>
      </c>
      <c r="E15" s="30"/>
      <c r="F15" s="6" t="s">
        <v>125</v>
      </c>
      <c r="G15" s="31">
        <f t="shared" si="2"/>
        <v>135</v>
      </c>
      <c r="I15" s="6" t="s">
        <v>886</v>
      </c>
      <c r="J15" s="6"/>
      <c r="K15" s="34"/>
      <c r="L15" s="33"/>
      <c r="M15" s="34"/>
      <c r="N15" s="7">
        <v>300</v>
      </c>
      <c r="O15" s="33">
        <v>155</v>
      </c>
      <c r="P15" s="109"/>
      <c r="Q15" s="35">
        <v>300</v>
      </c>
      <c r="R15" s="36"/>
      <c r="S15" s="35">
        <v>-170</v>
      </c>
      <c r="T15" s="149">
        <f t="shared" si="0"/>
        <v>130</v>
      </c>
      <c r="U15" s="150">
        <f t="shared" si="1"/>
        <v>-0.56666666666666665</v>
      </c>
      <c r="V15" s="35"/>
      <c r="W15" s="35"/>
    </row>
    <row r="16" spans="1:23" s="39" customFormat="1" ht="15.95" customHeight="1" thickBot="1" x14ac:dyDescent="0.3">
      <c r="A16" s="38"/>
      <c r="B16" s="38"/>
      <c r="C16" s="38"/>
      <c r="D16" s="38"/>
      <c r="G16" s="38"/>
      <c r="I16" s="40" t="str">
        <f>H1</f>
        <v>TOWN ACCOUNTANT</v>
      </c>
      <c r="K16" s="43"/>
      <c r="L16" s="42">
        <f>SUM(L8:L11)</f>
        <v>72744.12</v>
      </c>
      <c r="M16" s="43"/>
      <c r="N16" s="42">
        <f>SUM(N8:N15)</f>
        <v>76131</v>
      </c>
      <c r="O16" s="42">
        <f>SUM(O8:O15)</f>
        <v>18128.52</v>
      </c>
      <c r="P16" s="43"/>
      <c r="Q16" s="42">
        <f>SUM(Q8:Q15)</f>
        <v>76131</v>
      </c>
      <c r="R16" s="10"/>
      <c r="S16" s="42">
        <f>SUM(S8:S15)</f>
        <v>1000</v>
      </c>
      <c r="T16" s="42">
        <f>SUM(T8:T15)</f>
        <v>77131</v>
      </c>
      <c r="U16" s="44"/>
      <c r="V16" s="42">
        <f>SUM(V8:V15)</f>
        <v>0</v>
      </c>
      <c r="W16" s="148">
        <f>SUM(W8:W15)</f>
        <v>0</v>
      </c>
    </row>
    <row r="17" spans="1:23" ht="20.100000000000001"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3" ht="20.100000000000001" customHeight="1" x14ac:dyDescent="0.25">
      <c r="A18" s="680"/>
      <c r="B18" s="680"/>
      <c r="C18" s="680"/>
      <c r="D18" s="680"/>
      <c r="E18" s="680"/>
      <c r="F18" s="680"/>
      <c r="G18" s="680"/>
      <c r="H18" s="680"/>
      <c r="I18" s="680"/>
      <c r="J18" s="680"/>
      <c r="K18" s="680"/>
      <c r="L18" s="680"/>
      <c r="M18" s="680"/>
      <c r="N18" s="680"/>
      <c r="O18" s="680"/>
      <c r="P18" s="680"/>
      <c r="Q18" s="680"/>
      <c r="R18" s="680"/>
      <c r="S18" s="680"/>
      <c r="T18" s="680"/>
      <c r="U18" s="680"/>
      <c r="V18" s="680"/>
      <c r="W18" s="680"/>
    </row>
    <row r="19" spans="1:23" ht="15.95" customHeight="1" x14ac:dyDescent="0.25">
      <c r="A19" s="682" t="s">
        <v>18</v>
      </c>
      <c r="B19" s="682"/>
      <c r="C19" s="682"/>
      <c r="D19" s="682"/>
      <c r="E19" s="682"/>
      <c r="F19" s="682"/>
      <c r="G19" s="682"/>
      <c r="H19" s="682"/>
      <c r="I19" s="682"/>
      <c r="J19" s="682"/>
      <c r="K19" s="682"/>
      <c r="L19" s="682"/>
      <c r="M19" s="682"/>
      <c r="N19" s="682"/>
      <c r="O19" s="682"/>
      <c r="P19" s="682"/>
      <c r="Q19" s="682"/>
      <c r="R19" s="682"/>
      <c r="S19" s="682"/>
      <c r="T19" s="682"/>
      <c r="U19" s="682"/>
      <c r="V19" s="682"/>
      <c r="W19" s="682"/>
    </row>
    <row r="20" spans="1:23" ht="15.95" customHeight="1" x14ac:dyDescent="0.25">
      <c r="A20" s="682"/>
      <c r="B20" s="682"/>
      <c r="C20" s="682"/>
      <c r="D20" s="682"/>
      <c r="E20" s="682"/>
      <c r="F20" s="682"/>
      <c r="G20" s="682"/>
      <c r="H20" s="682"/>
      <c r="I20" s="682"/>
      <c r="J20" s="682"/>
      <c r="K20" s="682"/>
      <c r="L20" s="682"/>
      <c r="M20" s="682"/>
      <c r="N20" s="682"/>
      <c r="O20" s="682"/>
      <c r="P20" s="682"/>
      <c r="Q20" s="682"/>
      <c r="R20" s="682"/>
      <c r="S20" s="682"/>
      <c r="T20" s="682"/>
      <c r="U20" s="682"/>
      <c r="V20" s="682"/>
      <c r="W20" s="682"/>
    </row>
    <row r="21" spans="1:23" ht="15.95" customHeight="1" x14ac:dyDescent="0.25">
      <c r="A21" s="680"/>
      <c r="B21" s="680"/>
      <c r="C21" s="680"/>
      <c r="D21" s="680"/>
      <c r="E21" s="680"/>
      <c r="F21" s="680"/>
      <c r="G21" s="680"/>
      <c r="H21" s="680"/>
      <c r="I21" s="680"/>
      <c r="J21" s="680"/>
      <c r="K21" s="680"/>
      <c r="L21" s="680"/>
      <c r="M21" s="680"/>
      <c r="N21" s="680"/>
      <c r="O21" s="680"/>
      <c r="P21" s="680"/>
      <c r="Q21" s="680"/>
      <c r="R21" s="680"/>
      <c r="S21" s="680"/>
      <c r="T21" s="680"/>
      <c r="U21" s="680"/>
      <c r="V21" s="680"/>
      <c r="W21" s="680"/>
    </row>
    <row r="22" spans="1:23" ht="15.95" customHeight="1" x14ac:dyDescent="0.25">
      <c r="A22" s="683" t="s">
        <v>19</v>
      </c>
      <c r="B22" s="683"/>
      <c r="C22" s="683"/>
      <c r="D22" s="683"/>
      <c r="E22" s="683"/>
      <c r="F22" s="683"/>
      <c r="G22" s="683"/>
      <c r="H22" s="683"/>
      <c r="I22" s="683"/>
      <c r="J22" s="683"/>
      <c r="K22" s="683"/>
      <c r="L22" s="683"/>
      <c r="M22" s="683"/>
      <c r="N22" s="683"/>
      <c r="O22" s="683"/>
      <c r="P22" s="683"/>
      <c r="Q22" s="683"/>
      <c r="R22" s="683"/>
      <c r="S22" s="683"/>
      <c r="T22" s="683"/>
      <c r="U22" s="683"/>
      <c r="V22" s="683"/>
      <c r="W22" s="683"/>
    </row>
    <row r="23" spans="1:23" ht="15.95" customHeight="1" x14ac:dyDescent="0.25">
      <c r="A23" s="45"/>
      <c r="C23" s="684" t="s">
        <v>20</v>
      </c>
      <c r="D23" s="684"/>
      <c r="E23" s="684"/>
      <c r="F23" s="684"/>
      <c r="G23" s="684"/>
      <c r="H23" s="684"/>
      <c r="I23" s="684"/>
      <c r="J23" s="684"/>
      <c r="K23" s="684"/>
      <c r="L23" s="684"/>
      <c r="M23" s="684"/>
      <c r="N23" s="684"/>
      <c r="O23" s="684"/>
      <c r="P23" s="684"/>
      <c r="Q23" s="684"/>
      <c r="R23" s="684"/>
      <c r="S23" s="684"/>
      <c r="T23" s="684"/>
      <c r="U23" s="684"/>
      <c r="V23" s="684"/>
    </row>
    <row r="24" spans="1:23" ht="15.95" customHeight="1" x14ac:dyDescent="0.25">
      <c r="C24" s="685" t="s">
        <v>21</v>
      </c>
      <c r="D24" s="685"/>
      <c r="E24" s="685"/>
      <c r="F24" s="685"/>
      <c r="G24" s="685"/>
      <c r="H24" s="685"/>
      <c r="I24" s="685"/>
      <c r="J24" s="685"/>
      <c r="K24" s="685"/>
      <c r="L24" s="685"/>
      <c r="M24" s="685"/>
      <c r="N24" s="685"/>
      <c r="O24" s="685"/>
      <c r="P24" s="685"/>
      <c r="Q24" s="685"/>
      <c r="R24" s="685"/>
      <c r="S24" s="685"/>
      <c r="T24" s="685"/>
      <c r="U24" s="685"/>
      <c r="V24" s="685"/>
    </row>
    <row r="25" spans="1:23" ht="15.95" customHeight="1" x14ac:dyDescent="0.25">
      <c r="C25" s="685"/>
      <c r="D25" s="685"/>
      <c r="E25" s="685"/>
      <c r="F25" s="685"/>
      <c r="G25" s="685"/>
      <c r="H25" s="685"/>
      <c r="I25" s="685"/>
      <c r="J25" s="685"/>
      <c r="K25" s="685"/>
      <c r="L25" s="685"/>
      <c r="M25" s="685"/>
      <c r="N25" s="685"/>
      <c r="O25" s="685"/>
      <c r="P25" s="685"/>
      <c r="Q25" s="685"/>
      <c r="R25" s="685"/>
      <c r="S25" s="685"/>
      <c r="T25" s="685"/>
      <c r="U25" s="685"/>
      <c r="V25" s="685"/>
    </row>
    <row r="26" spans="1:23" ht="15.95" customHeight="1" x14ac:dyDescent="0.25">
      <c r="A26" s="680"/>
      <c r="B26" s="680"/>
      <c r="C26" s="680"/>
      <c r="D26" s="680"/>
      <c r="E26" s="680"/>
      <c r="F26" s="680"/>
      <c r="G26" s="680"/>
      <c r="H26" s="680"/>
      <c r="I26" s="680"/>
      <c r="J26" s="680"/>
      <c r="K26" s="680"/>
      <c r="L26" s="680"/>
      <c r="M26" s="680"/>
      <c r="N26" s="680"/>
      <c r="O26" s="680"/>
      <c r="P26" s="680"/>
      <c r="Q26" s="680"/>
      <c r="R26" s="680"/>
      <c r="S26" s="680"/>
      <c r="T26" s="680"/>
      <c r="U26" s="680"/>
      <c r="V26" s="680"/>
      <c r="W26" s="680"/>
    </row>
    <row r="27" spans="1:23" s="52" customFormat="1" ht="15.95" customHeight="1" x14ac:dyDescent="0.25">
      <c r="A27" s="47"/>
      <c r="B27" s="48"/>
      <c r="C27" s="49"/>
      <c r="D27" s="50"/>
      <c r="E27" s="51"/>
      <c r="G27" s="53"/>
      <c r="H27" s="54"/>
      <c r="I27" s="55"/>
      <c r="J27" s="686"/>
      <c r="K27" s="687"/>
      <c r="L27" s="687"/>
      <c r="M27" s="687"/>
      <c r="N27" s="687"/>
      <c r="O27" s="688"/>
      <c r="P27" s="56"/>
      <c r="Q27" s="57"/>
      <c r="R27" s="58"/>
      <c r="S27" s="689"/>
      <c r="T27" s="689"/>
      <c r="U27" s="689"/>
      <c r="V27" s="689"/>
      <c r="W27" s="690"/>
    </row>
    <row r="28" spans="1:23" ht="15.95" customHeight="1" x14ac:dyDescent="0.25">
      <c r="A28" s="691"/>
      <c r="B28" s="691"/>
      <c r="C28" s="691"/>
      <c r="D28" s="691"/>
      <c r="E28" s="691"/>
      <c r="F28" s="691"/>
      <c r="G28" s="691"/>
      <c r="H28" s="691"/>
      <c r="I28" s="691"/>
      <c r="J28" s="691"/>
      <c r="K28" s="691"/>
      <c r="L28" s="691"/>
      <c r="M28" s="691"/>
      <c r="N28" s="691"/>
      <c r="O28" s="691"/>
      <c r="P28" s="691"/>
      <c r="Q28" s="691"/>
      <c r="R28" s="691"/>
      <c r="S28" s="691"/>
      <c r="T28" s="691"/>
      <c r="U28" s="691"/>
      <c r="V28" s="691"/>
      <c r="W28" s="691"/>
    </row>
    <row r="29" spans="1:23" s="20" customFormat="1" ht="15.95" customHeight="1" x14ac:dyDescent="0.25">
      <c r="B29" s="59"/>
      <c r="C29" s="25"/>
      <c r="D29" s="26"/>
      <c r="E29" s="14"/>
      <c r="I29" s="434" t="s">
        <v>696</v>
      </c>
      <c r="J29" s="60" t="s">
        <v>24</v>
      </c>
      <c r="M29" s="16"/>
      <c r="P29" s="16"/>
      <c r="Q29" s="508"/>
      <c r="R29" s="18"/>
      <c r="S29" s="10"/>
      <c r="T29" s="7"/>
      <c r="U29" s="10"/>
      <c r="V29" s="10"/>
      <c r="W29" s="9"/>
    </row>
    <row r="30" spans="1:23" ht="15.95" customHeight="1" x14ac:dyDescent="0.25">
      <c r="A30" s="27"/>
      <c r="B30" s="28"/>
      <c r="C30" s="49"/>
      <c r="D30" s="29"/>
      <c r="E30" s="30"/>
      <c r="H30" s="32"/>
      <c r="I30" s="103" t="s">
        <v>710</v>
      </c>
      <c r="J30" s="675" t="s">
        <v>892</v>
      </c>
      <c r="K30" s="676"/>
      <c r="L30" s="676"/>
      <c r="M30" s="676"/>
      <c r="N30" s="676"/>
      <c r="O30" s="677"/>
      <c r="Q30" s="62">
        <v>52977</v>
      </c>
      <c r="R30" s="63"/>
      <c r="S30" s="678" t="s">
        <v>319</v>
      </c>
      <c r="T30" s="678"/>
      <c r="U30" s="678"/>
      <c r="V30" s="678"/>
      <c r="W30" s="679"/>
    </row>
    <row r="31" spans="1:23" ht="15.95" customHeight="1" x14ac:dyDescent="0.25">
      <c r="A31" s="27"/>
      <c r="B31" s="28"/>
      <c r="C31" s="49"/>
      <c r="D31" s="29"/>
      <c r="E31" s="30"/>
      <c r="H31" s="32"/>
      <c r="I31" s="513" t="s">
        <v>1040</v>
      </c>
      <c r="J31" s="675" t="s">
        <v>1039</v>
      </c>
      <c r="K31" s="676"/>
      <c r="L31" s="676"/>
      <c r="M31" s="676"/>
      <c r="N31" s="676"/>
      <c r="O31" s="677"/>
      <c r="Q31" s="62">
        <v>1000</v>
      </c>
      <c r="R31" s="63"/>
      <c r="S31" s="678" t="s">
        <v>1088</v>
      </c>
      <c r="T31" s="678"/>
      <c r="U31" s="678"/>
      <c r="V31" s="678"/>
      <c r="W31" s="679"/>
    </row>
    <row r="32" spans="1:23" ht="15.95" customHeight="1" x14ac:dyDescent="0.25">
      <c r="A32" s="27"/>
      <c r="B32" s="28"/>
      <c r="C32" s="49"/>
      <c r="D32" s="29"/>
      <c r="E32" s="30"/>
      <c r="H32" s="32"/>
      <c r="I32" s="513"/>
      <c r="J32" s="675"/>
      <c r="K32" s="676"/>
      <c r="L32" s="676"/>
      <c r="M32" s="676"/>
      <c r="N32" s="676"/>
      <c r="O32" s="677"/>
      <c r="Q32" s="62"/>
      <c r="R32" s="63"/>
      <c r="S32" s="678"/>
      <c r="T32" s="678"/>
      <c r="U32" s="678"/>
      <c r="V32" s="678"/>
      <c r="W32" s="679"/>
    </row>
    <row r="33" spans="1:29" ht="15.95" customHeight="1" x14ac:dyDescent="0.25">
      <c r="A33" s="27"/>
      <c r="B33" s="28"/>
      <c r="C33" s="49"/>
      <c r="D33" s="29"/>
      <c r="E33" s="30"/>
      <c r="I33" s="68"/>
      <c r="J33" s="675"/>
      <c r="K33" s="676"/>
      <c r="L33" s="676"/>
      <c r="M33" s="676"/>
      <c r="N33" s="676"/>
      <c r="O33" s="677"/>
      <c r="Q33" s="62"/>
      <c r="R33" s="63"/>
      <c r="S33" s="678"/>
      <c r="T33" s="678"/>
      <c r="U33" s="678"/>
      <c r="V33" s="678"/>
      <c r="W33" s="679"/>
    </row>
    <row r="34" spans="1:29" ht="15.95" customHeight="1" thickBot="1" x14ac:dyDescent="0.3">
      <c r="E34" s="30"/>
      <c r="I34" s="68"/>
      <c r="J34" s="6"/>
      <c r="K34" s="6"/>
      <c r="L34" s="6"/>
      <c r="N34" s="6"/>
      <c r="O34" s="66" t="s">
        <v>25</v>
      </c>
      <c r="Q34" s="42">
        <f>SUM(Q30:Q33)</f>
        <v>53977</v>
      </c>
      <c r="R34" s="7" t="s">
        <v>26</v>
      </c>
    </row>
    <row r="35" spans="1:29" ht="15.95" customHeight="1" x14ac:dyDescent="0.25">
      <c r="E35" s="30"/>
      <c r="I35" s="68"/>
    </row>
    <row r="36" spans="1:29" s="20" customFormat="1" ht="15.95" customHeight="1" x14ac:dyDescent="0.25">
      <c r="B36" s="59"/>
      <c r="C36" s="25"/>
      <c r="D36" s="26"/>
      <c r="E36" s="14"/>
      <c r="I36" s="434" t="s">
        <v>696</v>
      </c>
      <c r="J36" s="60" t="s">
        <v>200</v>
      </c>
      <c r="M36" s="16"/>
      <c r="P36" s="16"/>
      <c r="Q36" s="508"/>
      <c r="R36" s="18"/>
      <c r="S36" s="10"/>
      <c r="T36" s="7"/>
      <c r="U36" s="10"/>
      <c r="V36" s="10"/>
      <c r="W36" s="9"/>
    </row>
    <row r="37" spans="1:29" ht="15.95" customHeight="1" x14ac:dyDescent="0.25">
      <c r="A37" s="27"/>
      <c r="B37" s="28"/>
      <c r="C37" s="49"/>
      <c r="D37" s="29"/>
      <c r="E37" s="30"/>
      <c r="H37" s="32"/>
      <c r="I37" s="513" t="s">
        <v>711</v>
      </c>
      <c r="J37" s="675" t="s">
        <v>896</v>
      </c>
      <c r="K37" s="676"/>
      <c r="L37" s="676"/>
      <c r="M37" s="676"/>
      <c r="N37" s="676"/>
      <c r="O37" s="677"/>
      <c r="Q37" s="62">
        <v>14500</v>
      </c>
      <c r="R37" s="63"/>
      <c r="S37" s="697" t="s">
        <v>1089</v>
      </c>
      <c r="T37" s="697"/>
      <c r="U37" s="697"/>
      <c r="V37" s="697"/>
      <c r="W37" s="697"/>
      <c r="X37" s="697"/>
    </row>
    <row r="38" spans="1:29" ht="15.95" customHeight="1" thickBot="1" x14ac:dyDescent="0.3">
      <c r="A38" s="27"/>
      <c r="B38" s="28"/>
      <c r="C38" s="49"/>
      <c r="D38" s="29"/>
      <c r="E38" s="30"/>
      <c r="I38" s="68"/>
      <c r="J38" s="6"/>
      <c r="K38" s="6"/>
      <c r="L38" s="6"/>
      <c r="N38" s="6"/>
      <c r="O38" s="66" t="s">
        <v>50</v>
      </c>
      <c r="Q38" s="42">
        <f>SUM(Q37:Q37)</f>
        <v>14500</v>
      </c>
      <c r="R38" s="7" t="s">
        <v>26</v>
      </c>
    </row>
    <row r="39" spans="1:29" ht="15.95" customHeight="1" x14ac:dyDescent="0.25">
      <c r="E39" s="30"/>
      <c r="I39" s="68"/>
    </row>
    <row r="40" spans="1:29" ht="15.95" customHeight="1" x14ac:dyDescent="0.25">
      <c r="E40" s="30"/>
      <c r="I40" s="434" t="s">
        <v>696</v>
      </c>
      <c r="J40" s="60" t="s">
        <v>27</v>
      </c>
    </row>
    <row r="41" spans="1:29" ht="15.95" customHeight="1" x14ac:dyDescent="0.25">
      <c r="A41" s="27"/>
      <c r="B41" s="28"/>
      <c r="C41" s="49"/>
      <c r="D41" s="29"/>
      <c r="E41" s="30"/>
      <c r="I41" s="513" t="s">
        <v>714</v>
      </c>
      <c r="J41" s="698" t="s">
        <v>890</v>
      </c>
      <c r="K41" s="698"/>
      <c r="L41" s="698"/>
      <c r="M41" s="698"/>
      <c r="N41" s="698"/>
      <c r="O41" s="698"/>
      <c r="Q41" s="173">
        <v>300</v>
      </c>
      <c r="R41" s="63"/>
      <c r="S41" s="681" t="s">
        <v>1090</v>
      </c>
      <c r="T41" s="681"/>
      <c r="U41" s="681"/>
      <c r="V41" s="681"/>
      <c r="W41" s="681"/>
      <c r="X41" s="681"/>
      <c r="Y41" s="681"/>
      <c r="Z41" s="681"/>
      <c r="AA41" s="681"/>
      <c r="AB41" s="681"/>
      <c r="AC41" s="681"/>
    </row>
    <row r="42" spans="1:29" ht="15.95" customHeight="1" x14ac:dyDescent="0.25">
      <c r="B42" s="59"/>
      <c r="E42" s="30"/>
      <c r="I42" s="452" t="s">
        <v>712</v>
      </c>
      <c r="J42" s="681" t="s">
        <v>888</v>
      </c>
      <c r="K42" s="681"/>
      <c r="L42" s="681"/>
      <c r="M42" s="681"/>
      <c r="N42" s="681"/>
      <c r="O42" s="681"/>
      <c r="Q42" s="172">
        <v>5593</v>
      </c>
      <c r="R42" s="63"/>
      <c r="S42" s="681" t="s">
        <v>1091</v>
      </c>
      <c r="T42" s="681"/>
      <c r="U42" s="681"/>
      <c r="V42" s="681"/>
      <c r="W42" s="681"/>
      <c r="X42" s="681" t="s">
        <v>320</v>
      </c>
      <c r="Y42" s="681"/>
      <c r="Z42" s="681"/>
      <c r="AA42" s="681"/>
      <c r="AB42" s="681"/>
      <c r="AC42" s="681"/>
    </row>
    <row r="43" spans="1:29" ht="15.95" customHeight="1" x14ac:dyDescent="0.25">
      <c r="A43" s="27"/>
      <c r="B43" s="28"/>
      <c r="C43" s="49"/>
      <c r="D43" s="29"/>
      <c r="E43" s="30"/>
      <c r="H43" s="32"/>
      <c r="I43" s="452" t="s">
        <v>712</v>
      </c>
      <c r="J43" s="681" t="s">
        <v>888</v>
      </c>
      <c r="K43" s="681"/>
      <c r="L43" s="681"/>
      <c r="M43" s="681"/>
      <c r="N43" s="681"/>
      <c r="O43" s="681"/>
      <c r="Q43" s="172">
        <v>200</v>
      </c>
      <c r="R43" s="63"/>
      <c r="S43" s="681" t="s">
        <v>1092</v>
      </c>
      <c r="T43" s="681"/>
      <c r="U43" s="681"/>
      <c r="V43" s="681"/>
      <c r="W43" s="681"/>
      <c r="X43" s="699" t="s">
        <v>201</v>
      </c>
      <c r="Y43" s="699"/>
      <c r="Z43" s="699"/>
      <c r="AA43" s="699"/>
      <c r="AB43" s="699"/>
      <c r="AC43" s="699"/>
    </row>
    <row r="44" spans="1:29" ht="15.95" customHeight="1" x14ac:dyDescent="0.25">
      <c r="A44" s="27"/>
      <c r="B44" s="28"/>
      <c r="C44" s="49"/>
      <c r="D44" s="29"/>
      <c r="E44" s="30"/>
      <c r="H44" s="32"/>
      <c r="I44" s="448" t="s">
        <v>715</v>
      </c>
      <c r="J44" s="681" t="s">
        <v>897</v>
      </c>
      <c r="K44" s="681"/>
      <c r="L44" s="681"/>
      <c r="M44" s="681"/>
      <c r="N44" s="681"/>
      <c r="O44" s="681"/>
      <c r="Q44" s="172">
        <v>100</v>
      </c>
      <c r="R44" s="63"/>
      <c r="S44" s="681" t="s">
        <v>68</v>
      </c>
      <c r="T44" s="681"/>
      <c r="U44" s="681"/>
      <c r="V44" s="681"/>
      <c r="W44" s="681"/>
      <c r="X44" s="681"/>
      <c r="Y44" s="681"/>
      <c r="Z44" s="681"/>
      <c r="AA44" s="681"/>
      <c r="AB44" s="681"/>
      <c r="AC44" s="681"/>
    </row>
    <row r="45" spans="1:29" ht="15.95" customHeight="1" x14ac:dyDescent="0.25">
      <c r="A45" s="27"/>
      <c r="B45" s="28"/>
      <c r="C45" s="49"/>
      <c r="D45" s="29"/>
      <c r="E45" s="30"/>
      <c r="H45" s="32"/>
      <c r="I45" s="513" t="s">
        <v>1093</v>
      </c>
      <c r="J45" s="698" t="s">
        <v>895</v>
      </c>
      <c r="K45" s="698"/>
      <c r="L45" s="698"/>
      <c r="M45" s="698"/>
      <c r="N45" s="698"/>
      <c r="O45" s="698"/>
      <c r="Q45" s="172">
        <v>2331</v>
      </c>
      <c r="R45" s="63"/>
      <c r="S45" s="681" t="s">
        <v>1094</v>
      </c>
      <c r="T45" s="681"/>
      <c r="U45" s="681"/>
      <c r="V45" s="681"/>
      <c r="W45" s="681"/>
      <c r="X45" s="698"/>
      <c r="Y45" s="698"/>
      <c r="Z45" s="698"/>
      <c r="AA45" s="698"/>
      <c r="AB45" s="698"/>
      <c r="AC45" s="698"/>
    </row>
    <row r="46" spans="1:29" ht="15.95" customHeight="1" x14ac:dyDescent="0.25">
      <c r="A46" s="27"/>
      <c r="B46" s="28"/>
      <c r="C46" s="49"/>
      <c r="D46" s="29"/>
      <c r="E46" s="30"/>
      <c r="I46" s="513" t="s">
        <v>713</v>
      </c>
      <c r="J46" s="698" t="s">
        <v>886</v>
      </c>
      <c r="K46" s="698"/>
      <c r="L46" s="698"/>
      <c r="M46" s="698"/>
      <c r="N46" s="698"/>
      <c r="O46" s="698"/>
      <c r="Q46" s="172">
        <v>130</v>
      </c>
      <c r="R46" s="63"/>
      <c r="S46" s="681" t="s">
        <v>321</v>
      </c>
      <c r="T46" s="681"/>
      <c r="U46" s="681"/>
      <c r="V46" s="681"/>
      <c r="W46" s="681"/>
      <c r="X46" s="681"/>
      <c r="Y46" s="681"/>
      <c r="Z46" s="681"/>
      <c r="AA46" s="681"/>
      <c r="AB46" s="681"/>
      <c r="AC46" s="681"/>
    </row>
    <row r="47" spans="1:29" ht="15.95" customHeight="1" thickBot="1" x14ac:dyDescent="0.3">
      <c r="A47" s="27"/>
      <c r="B47" s="28"/>
      <c r="C47" s="49"/>
      <c r="D47" s="29"/>
      <c r="E47" s="30"/>
      <c r="H47" s="32"/>
      <c r="J47" s="6"/>
      <c r="K47" s="6"/>
      <c r="L47" s="6"/>
      <c r="N47" s="6"/>
      <c r="O47" s="66" t="s">
        <v>28</v>
      </c>
      <c r="Q47" s="42">
        <f>SUM(Q41:Q46)</f>
        <v>8654</v>
      </c>
      <c r="R47" s="7" t="s">
        <v>29</v>
      </c>
    </row>
    <row r="48" spans="1:29" ht="15.95" customHeight="1" x14ac:dyDescent="0.25">
      <c r="E48" s="30"/>
      <c r="J48" s="512"/>
      <c r="K48" s="512"/>
      <c r="L48" s="512"/>
      <c r="M48" s="512"/>
      <c r="N48" s="512"/>
      <c r="O48" s="512"/>
      <c r="P48" s="512"/>
      <c r="Q48" s="512"/>
      <c r="R48" s="512"/>
      <c r="S48" s="512"/>
      <c r="T48" s="512"/>
      <c r="U48" s="512"/>
      <c r="V48" s="512"/>
      <c r="W48" s="512"/>
    </row>
    <row r="49" spans="1:23" ht="15.95" customHeight="1" thickBot="1" x14ac:dyDescent="0.3">
      <c r="A49" s="512"/>
      <c r="B49" s="512"/>
      <c r="C49" s="512"/>
      <c r="D49" s="512"/>
      <c r="E49" s="512"/>
      <c r="F49" s="512"/>
      <c r="G49" s="512"/>
      <c r="H49" s="512"/>
      <c r="I49" s="278"/>
      <c r="J49" s="6"/>
      <c r="K49" s="674" t="s">
        <v>257</v>
      </c>
      <c r="L49" s="674"/>
      <c r="M49" s="674"/>
      <c r="N49" s="674"/>
      <c r="O49" s="674"/>
      <c r="P49" s="674"/>
      <c r="Q49" s="674"/>
      <c r="R49" s="674"/>
      <c r="S49" s="674"/>
      <c r="T49" s="674"/>
      <c r="U49" s="6"/>
      <c r="V49" s="6"/>
      <c r="W49" s="6"/>
    </row>
    <row r="50" spans="1:23" ht="15.95" customHeight="1" x14ac:dyDescent="0.25">
      <c r="J50" s="6"/>
      <c r="K50" s="6"/>
      <c r="L50" s="6"/>
      <c r="N50" s="6"/>
      <c r="O50" s="6"/>
    </row>
    <row r="51" spans="1:23" ht="15.95" customHeight="1" x14ac:dyDescent="0.25">
      <c r="J51" s="6"/>
      <c r="K51" s="6"/>
      <c r="L51" s="6"/>
      <c r="N51" s="6"/>
      <c r="O51" s="6"/>
    </row>
    <row r="52" spans="1:23" ht="15.95" customHeight="1" x14ac:dyDescent="0.25">
      <c r="J52" s="6"/>
      <c r="K52" s="6"/>
      <c r="L52" s="6"/>
      <c r="N52" s="6"/>
      <c r="O52" s="6"/>
    </row>
    <row r="53" spans="1:23" ht="17.100000000000001" customHeight="1" x14ac:dyDescent="0.25">
      <c r="J53" s="6"/>
      <c r="K53" s="6"/>
      <c r="L53" s="6"/>
      <c r="N53" s="6"/>
      <c r="O53" s="6"/>
    </row>
    <row r="54" spans="1:23" ht="17.100000000000001" customHeight="1" x14ac:dyDescent="0.25"/>
    <row r="55" spans="1:23" s="10" customFormat="1" ht="17.100000000000001" customHeight="1" x14ac:dyDescent="0.25">
      <c r="A55" s="514"/>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514"/>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514"/>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514"/>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514"/>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514"/>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514"/>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514"/>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514"/>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514"/>
      <c r="B64" s="31"/>
      <c r="C64" s="31"/>
      <c r="D64" s="64"/>
      <c r="E64" s="6"/>
      <c r="F64" s="6"/>
      <c r="G64" s="31"/>
      <c r="H64" s="6"/>
      <c r="I64" s="6"/>
      <c r="J64" s="7"/>
      <c r="K64" s="8"/>
      <c r="L64" s="7"/>
      <c r="M64" s="8"/>
      <c r="N64" s="7"/>
      <c r="O64" s="7"/>
      <c r="P64" s="8"/>
      <c r="R64" s="7"/>
      <c r="T64" s="7"/>
      <c r="W64" s="9"/>
    </row>
    <row r="65" spans="1:23" s="10" customFormat="1" ht="17.100000000000001" customHeight="1" x14ac:dyDescent="0.25">
      <c r="A65" s="514"/>
      <c r="B65" s="31"/>
      <c r="C65" s="31"/>
      <c r="D65" s="64"/>
      <c r="E65" s="6"/>
      <c r="F65" s="6"/>
      <c r="G65" s="31"/>
      <c r="H65" s="6"/>
      <c r="I65" s="6"/>
      <c r="J65" s="7"/>
      <c r="K65" s="8"/>
      <c r="L65" s="7"/>
      <c r="M65" s="8"/>
      <c r="N65" s="7"/>
      <c r="O65" s="7"/>
      <c r="P65" s="8"/>
      <c r="R65" s="7"/>
      <c r="T65" s="7"/>
      <c r="W65" s="9"/>
    </row>
    <row r="66" spans="1:23" s="10" customFormat="1" ht="17.100000000000001" customHeight="1" x14ac:dyDescent="0.25">
      <c r="A66" s="514"/>
      <c r="B66" s="31"/>
      <c r="C66" s="31"/>
      <c r="D66" s="64"/>
      <c r="E66" s="6"/>
      <c r="F66" s="6"/>
      <c r="G66" s="31"/>
      <c r="H66" s="6"/>
      <c r="I66" s="6"/>
      <c r="J66" s="7"/>
      <c r="K66" s="8"/>
      <c r="L66" s="7"/>
      <c r="M66" s="8"/>
      <c r="N66" s="7"/>
      <c r="O66" s="7"/>
      <c r="P66" s="8"/>
      <c r="R66" s="7"/>
      <c r="T66" s="7"/>
      <c r="W66" s="9"/>
    </row>
    <row r="67" spans="1:23" s="10" customFormat="1" ht="17.100000000000001" customHeight="1" x14ac:dyDescent="0.25">
      <c r="A67" s="514"/>
      <c r="B67" s="31"/>
      <c r="C67" s="31"/>
      <c r="D67" s="64"/>
      <c r="E67" s="6"/>
      <c r="F67" s="6"/>
      <c r="G67" s="31"/>
      <c r="H67" s="6"/>
      <c r="I67" s="6"/>
      <c r="J67" s="7"/>
      <c r="K67" s="8"/>
      <c r="L67" s="7"/>
      <c r="M67" s="8"/>
      <c r="N67" s="7"/>
      <c r="O67" s="7"/>
      <c r="P67" s="8"/>
      <c r="R67" s="7"/>
      <c r="T67" s="7"/>
      <c r="W67" s="9"/>
    </row>
    <row r="68" spans="1:23" s="10" customFormat="1" ht="17.100000000000001" customHeight="1" x14ac:dyDescent="0.25">
      <c r="A68" s="514"/>
      <c r="B68" s="31"/>
      <c r="C68" s="31"/>
      <c r="D68" s="64"/>
      <c r="E68" s="6"/>
      <c r="F68" s="6"/>
      <c r="G68" s="31"/>
      <c r="H68" s="6"/>
      <c r="I68" s="6"/>
      <c r="J68" s="7"/>
      <c r="K68" s="8"/>
      <c r="L68" s="7"/>
      <c r="M68" s="8"/>
      <c r="N68" s="7"/>
      <c r="O68" s="7"/>
      <c r="P68" s="8"/>
      <c r="R68" s="7"/>
      <c r="T68" s="7"/>
      <c r="W68" s="9"/>
    </row>
    <row r="69" spans="1:23" s="10" customFormat="1" ht="17.100000000000001" customHeight="1" x14ac:dyDescent="0.25">
      <c r="A69" s="514"/>
      <c r="B69" s="31"/>
      <c r="C69" s="31"/>
      <c r="D69" s="64"/>
      <c r="E69" s="6"/>
      <c r="F69" s="6"/>
      <c r="G69" s="31"/>
      <c r="H69" s="6"/>
      <c r="I69" s="6"/>
      <c r="J69" s="7"/>
      <c r="K69" s="8"/>
      <c r="L69" s="7"/>
      <c r="M69" s="8"/>
      <c r="N69" s="7"/>
      <c r="O69" s="7"/>
      <c r="P69" s="8"/>
      <c r="R69" s="7"/>
      <c r="T69" s="7"/>
      <c r="W69" s="9"/>
    </row>
    <row r="70" spans="1:23" s="10" customFormat="1" ht="17.100000000000001" customHeight="1" x14ac:dyDescent="0.25">
      <c r="A70" s="514"/>
      <c r="B70" s="31"/>
      <c r="C70" s="31"/>
      <c r="D70" s="64"/>
      <c r="E70" s="6"/>
      <c r="F70" s="6"/>
      <c r="G70" s="31"/>
      <c r="H70" s="6"/>
      <c r="I70" s="6"/>
      <c r="J70" s="7"/>
      <c r="K70" s="8"/>
      <c r="L70" s="7"/>
      <c r="M70" s="8"/>
      <c r="N70" s="7"/>
      <c r="O70" s="7"/>
      <c r="P70" s="8"/>
      <c r="R70" s="7"/>
      <c r="T70" s="7"/>
      <c r="W70" s="9"/>
    </row>
    <row r="71" spans="1:23" s="10" customFormat="1" ht="17.100000000000001" customHeight="1" x14ac:dyDescent="0.25">
      <c r="A71" s="514"/>
      <c r="B71" s="31"/>
      <c r="C71" s="31"/>
      <c r="D71" s="64"/>
      <c r="E71" s="6"/>
      <c r="F71" s="6"/>
      <c r="G71" s="31"/>
      <c r="H71" s="6"/>
      <c r="I71" s="6"/>
      <c r="J71" s="7"/>
      <c r="K71" s="8"/>
      <c r="L71" s="7"/>
      <c r="M71" s="8"/>
      <c r="N71" s="7"/>
      <c r="O71" s="7"/>
      <c r="P71" s="8"/>
      <c r="R71" s="7"/>
      <c r="T71" s="7"/>
      <c r="W71" s="9"/>
    </row>
    <row r="72" spans="1:23" s="10" customFormat="1" ht="20.100000000000001" customHeight="1" x14ac:dyDescent="0.25">
      <c r="A72" s="514"/>
      <c r="B72" s="31"/>
      <c r="C72" s="31"/>
      <c r="D72" s="64"/>
      <c r="E72" s="6"/>
      <c r="F72" s="6"/>
      <c r="G72" s="31"/>
      <c r="H72" s="6"/>
      <c r="I72" s="6"/>
      <c r="J72" s="7"/>
      <c r="K72" s="8"/>
      <c r="L72" s="7"/>
      <c r="M72" s="8"/>
      <c r="N72" s="7"/>
      <c r="O72" s="7"/>
      <c r="P72" s="8"/>
      <c r="R72" s="7"/>
      <c r="T72" s="7"/>
      <c r="W72" s="9"/>
    </row>
    <row r="73" spans="1:23" s="10" customFormat="1" ht="20.100000000000001" customHeight="1" x14ac:dyDescent="0.25">
      <c r="A73" s="514"/>
      <c r="B73" s="31"/>
      <c r="C73" s="31"/>
      <c r="D73" s="64"/>
      <c r="E73" s="6"/>
      <c r="F73" s="6"/>
      <c r="G73" s="31"/>
      <c r="H73" s="6"/>
      <c r="I73" s="6"/>
      <c r="J73" s="7"/>
      <c r="K73" s="8"/>
      <c r="L73" s="7"/>
      <c r="M73" s="8"/>
      <c r="N73" s="7"/>
      <c r="O73" s="7"/>
      <c r="P73" s="8"/>
      <c r="R73" s="7"/>
      <c r="T73" s="7"/>
      <c r="W73" s="9"/>
    </row>
    <row r="74" spans="1:23" s="10" customFormat="1" ht="20.100000000000001" customHeight="1" x14ac:dyDescent="0.25">
      <c r="A74" s="514"/>
      <c r="B74" s="31"/>
      <c r="C74" s="31"/>
      <c r="D74" s="64"/>
      <c r="E74" s="6"/>
      <c r="F74" s="6"/>
      <c r="G74" s="31"/>
      <c r="H74" s="6"/>
      <c r="I74" s="6"/>
      <c r="J74" s="7"/>
      <c r="K74" s="8"/>
      <c r="L74" s="7"/>
      <c r="M74" s="8"/>
      <c r="N74" s="7"/>
      <c r="O74" s="7"/>
      <c r="P74" s="8"/>
      <c r="R74" s="7"/>
      <c r="T74" s="7"/>
      <c r="W74" s="9"/>
    </row>
    <row r="75" spans="1:23" s="10" customFormat="1" ht="20.100000000000001" customHeight="1" x14ac:dyDescent="0.25">
      <c r="A75" s="514"/>
      <c r="B75" s="31"/>
      <c r="C75" s="31"/>
      <c r="D75" s="64"/>
      <c r="E75" s="6"/>
      <c r="F75" s="6"/>
      <c r="G75" s="31"/>
      <c r="H75" s="6"/>
      <c r="I75" s="6"/>
      <c r="J75" s="7"/>
      <c r="K75" s="8"/>
      <c r="L75" s="7"/>
      <c r="M75" s="8"/>
      <c r="N75" s="7"/>
      <c r="O75" s="7"/>
      <c r="P75" s="8"/>
      <c r="R75" s="7"/>
      <c r="T75" s="7"/>
      <c r="W75" s="9"/>
    </row>
    <row r="76" spans="1:23" s="10" customFormat="1" ht="20.100000000000001" customHeight="1" x14ac:dyDescent="0.25">
      <c r="A76" s="514"/>
      <c r="B76" s="31"/>
      <c r="C76" s="31"/>
      <c r="D76" s="64"/>
      <c r="E76" s="6"/>
      <c r="F76" s="6"/>
      <c r="G76" s="31"/>
      <c r="H76" s="6"/>
      <c r="I76" s="6"/>
      <c r="J76" s="7"/>
      <c r="K76" s="8"/>
      <c r="L76" s="7"/>
      <c r="M76" s="8"/>
      <c r="N76" s="7"/>
      <c r="O76" s="7"/>
      <c r="P76" s="8"/>
      <c r="R76" s="7"/>
      <c r="T76" s="7"/>
      <c r="W76" s="9"/>
    </row>
    <row r="77" spans="1:23" s="10" customFormat="1" ht="20.100000000000001" customHeight="1" x14ac:dyDescent="0.25">
      <c r="A77" s="514"/>
      <c r="B77" s="31"/>
      <c r="C77" s="31"/>
      <c r="D77" s="64"/>
      <c r="E77" s="6"/>
      <c r="F77" s="6"/>
      <c r="G77" s="31"/>
      <c r="H77" s="6"/>
      <c r="I77" s="6"/>
      <c r="J77" s="7"/>
      <c r="K77" s="8"/>
      <c r="L77" s="7"/>
      <c r="M77" s="8"/>
      <c r="N77" s="7"/>
      <c r="O77" s="7"/>
      <c r="P77" s="8"/>
      <c r="R77" s="7"/>
      <c r="T77" s="7"/>
      <c r="W77" s="9"/>
    </row>
    <row r="78" spans="1:23" s="10" customFormat="1" ht="20.100000000000001" customHeight="1" x14ac:dyDescent="0.25">
      <c r="A78" s="514"/>
      <c r="B78" s="31"/>
      <c r="C78" s="31"/>
      <c r="D78" s="64"/>
      <c r="E78" s="6"/>
      <c r="F78" s="6"/>
      <c r="G78" s="31"/>
      <c r="H78" s="6"/>
      <c r="I78" s="6"/>
      <c r="J78" s="7"/>
      <c r="K78" s="8"/>
      <c r="L78" s="7"/>
      <c r="M78" s="8"/>
      <c r="N78" s="7"/>
      <c r="O78" s="7"/>
      <c r="P78" s="8"/>
      <c r="R78" s="7"/>
      <c r="T78" s="7"/>
      <c r="W78" s="9"/>
    </row>
    <row r="79" spans="1:23" s="10" customFormat="1" ht="20.100000000000001" customHeight="1" x14ac:dyDescent="0.25">
      <c r="A79" s="514"/>
      <c r="B79" s="31"/>
      <c r="C79" s="31"/>
      <c r="D79" s="64"/>
      <c r="E79" s="6"/>
      <c r="F79" s="6"/>
      <c r="G79" s="31"/>
      <c r="H79" s="6"/>
      <c r="I79" s="6"/>
      <c r="J79" s="7"/>
      <c r="K79" s="8"/>
      <c r="L79" s="7"/>
      <c r="M79" s="8"/>
      <c r="N79" s="7"/>
      <c r="O79" s="7"/>
      <c r="P79" s="8"/>
      <c r="R79" s="7"/>
      <c r="T79" s="7"/>
      <c r="W79" s="9"/>
    </row>
    <row r="80" spans="1:23" s="10" customFormat="1" ht="20.100000000000001" customHeight="1" x14ac:dyDescent="0.25">
      <c r="A80" s="514"/>
      <c r="B80" s="31"/>
      <c r="C80" s="31"/>
      <c r="D80" s="64"/>
      <c r="E80" s="6"/>
      <c r="F80" s="6"/>
      <c r="G80" s="31"/>
      <c r="H80" s="6"/>
      <c r="I80" s="6"/>
      <c r="J80" s="7"/>
      <c r="K80" s="8"/>
      <c r="L80" s="7"/>
      <c r="M80" s="8"/>
      <c r="N80" s="7"/>
      <c r="O80" s="7"/>
      <c r="P80" s="8"/>
      <c r="R80" s="7"/>
      <c r="T80" s="7"/>
      <c r="W80" s="9"/>
    </row>
    <row r="81" spans="1:23" s="10" customFormat="1" ht="20.100000000000001" customHeight="1" x14ac:dyDescent="0.25">
      <c r="A81" s="514"/>
      <c r="B81" s="31"/>
      <c r="C81" s="31"/>
      <c r="D81" s="64"/>
      <c r="E81" s="6"/>
      <c r="F81" s="6"/>
      <c r="G81" s="31"/>
      <c r="H81" s="6"/>
      <c r="I81" s="6"/>
      <c r="J81" s="7"/>
      <c r="K81" s="8"/>
      <c r="L81" s="7"/>
      <c r="M81" s="8"/>
      <c r="N81" s="7"/>
      <c r="O81" s="7"/>
      <c r="P81" s="8"/>
      <c r="R81" s="7"/>
      <c r="T81" s="7"/>
      <c r="W81" s="9"/>
    </row>
    <row r="82" spans="1:23" s="10" customFormat="1" ht="20.100000000000001" customHeight="1" x14ac:dyDescent="0.25">
      <c r="A82" s="514"/>
      <c r="B82" s="31"/>
      <c r="C82" s="31"/>
      <c r="D82" s="64"/>
      <c r="E82" s="6"/>
      <c r="F82" s="6"/>
      <c r="G82" s="31"/>
      <c r="H82" s="6"/>
      <c r="I82" s="6"/>
      <c r="J82" s="7"/>
      <c r="K82" s="8"/>
      <c r="L82" s="7"/>
      <c r="M82" s="8"/>
      <c r="N82" s="7"/>
      <c r="O82" s="7"/>
      <c r="P82" s="8"/>
      <c r="R82" s="7"/>
      <c r="T82" s="7"/>
      <c r="W82" s="9"/>
    </row>
    <row r="83" spans="1:23" ht="15" x14ac:dyDescent="0.25"/>
  </sheetData>
  <mergeCells count="49">
    <mergeCell ref="X41:AC41"/>
    <mergeCell ref="X45:AC45"/>
    <mergeCell ref="X42:AC42"/>
    <mergeCell ref="X43:AC43"/>
    <mergeCell ref="X44:AC44"/>
    <mergeCell ref="J31:O31"/>
    <mergeCell ref="S31:W31"/>
    <mergeCell ref="J32:O32"/>
    <mergeCell ref="S32:W32"/>
    <mergeCell ref="J33:O33"/>
    <mergeCell ref="S33:W33"/>
    <mergeCell ref="H1:I1"/>
    <mergeCell ref="H2:I2"/>
    <mergeCell ref="A4:D4"/>
    <mergeCell ref="A5:D5"/>
    <mergeCell ref="Q5:Q6"/>
    <mergeCell ref="A6:D6"/>
    <mergeCell ref="V3:W3"/>
    <mergeCell ref="J30:O30"/>
    <mergeCell ref="S30:W30"/>
    <mergeCell ref="A17:W17"/>
    <mergeCell ref="A18:W18"/>
    <mergeCell ref="A19:W20"/>
    <mergeCell ref="A21:W21"/>
    <mergeCell ref="A22:W22"/>
    <mergeCell ref="C23:V23"/>
    <mergeCell ref="C24:V25"/>
    <mergeCell ref="A26:W26"/>
    <mergeCell ref="J27:O27"/>
    <mergeCell ref="S27:W27"/>
    <mergeCell ref="A28:W28"/>
    <mergeCell ref="T5:T6"/>
    <mergeCell ref="U5:U6"/>
    <mergeCell ref="S37:X37"/>
    <mergeCell ref="K49:T49"/>
    <mergeCell ref="J42:O42"/>
    <mergeCell ref="S42:W42"/>
    <mergeCell ref="J41:O41"/>
    <mergeCell ref="S41:W41"/>
    <mergeCell ref="J43:O43"/>
    <mergeCell ref="S43:W43"/>
    <mergeCell ref="J44:O44"/>
    <mergeCell ref="S44:W44"/>
    <mergeCell ref="J46:O46"/>
    <mergeCell ref="S46:W46"/>
    <mergeCell ref="J45:O45"/>
    <mergeCell ref="S45:W45"/>
    <mergeCell ref="J37:O37"/>
    <mergeCell ref="X46:AC46"/>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C79"/>
  <sheetViews>
    <sheetView workbookViewId="0">
      <pane xSplit="9" ySplit="6" topLeftCell="M7" activePane="bottomRight" state="frozen"/>
      <selection activeCell="Z8" sqref="Z8"/>
      <selection pane="topRight" activeCell="Z8" sqref="Z8"/>
      <selection pane="bottomLeft" activeCell="Z8" sqref="Z8"/>
      <selection pane="bottomRight" activeCell="Q14" sqref="Q14"/>
    </sheetView>
  </sheetViews>
  <sheetFormatPr defaultColWidth="9.140625" defaultRowHeight="20.100000000000001" customHeight="1" x14ac:dyDescent="0.25"/>
  <cols>
    <col min="1" max="1" width="2.7109375" style="540" customWidth="1"/>
    <col min="2" max="2" width="4.140625" style="31" customWidth="1"/>
    <col min="3" max="3" width="6.140625" style="31" customWidth="1"/>
    <col min="4" max="4" width="10.5703125" style="64" customWidth="1"/>
    <col min="5" max="5" width="1.7109375" style="6" customWidth="1"/>
    <col min="6" max="6" width="8.42578125" style="6" bestFit="1" customWidth="1"/>
    <col min="7" max="7" width="6.570312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1" width="12.85546875" style="10" customWidth="1"/>
    <col min="22" max="22" width="10.7109375" style="10" customWidth="1"/>
    <col min="23" max="23" width="10.7109375" style="9" customWidth="1"/>
    <col min="24" max="24" width="35.7109375" style="6" customWidth="1"/>
    <col min="25" max="25" width="0.7109375" style="6" customWidth="1"/>
    <col min="26" max="29" width="9.140625" style="6" hidden="1" customWidth="1"/>
    <col min="30" max="16384" width="9.140625" style="6"/>
  </cols>
  <sheetData>
    <row r="1" spans="1:24" ht="20.100000000000001" customHeight="1" x14ac:dyDescent="0.25">
      <c r="A1" s="1" t="s">
        <v>0</v>
      </c>
      <c r="B1" s="2"/>
      <c r="C1" s="2"/>
      <c r="D1" s="2"/>
      <c r="E1" s="3"/>
      <c r="F1" s="4"/>
      <c r="G1" s="5"/>
      <c r="H1" s="696" t="s">
        <v>202</v>
      </c>
      <c r="I1" s="696"/>
    </row>
    <row r="2" spans="1:24" ht="20.100000000000001" customHeight="1" x14ac:dyDescent="0.25">
      <c r="A2" s="1" t="s">
        <v>1</v>
      </c>
      <c r="B2" s="2"/>
      <c r="C2" s="2"/>
      <c r="D2" s="2"/>
      <c r="E2" s="3"/>
      <c r="F2" s="4"/>
      <c r="G2" s="5"/>
      <c r="H2" s="693">
        <v>141</v>
      </c>
      <c r="I2" s="693"/>
    </row>
    <row r="3" spans="1:24" ht="12" customHeight="1" x14ac:dyDescent="0.25">
      <c r="A3" s="11"/>
      <c r="B3" s="11"/>
      <c r="C3" s="11"/>
      <c r="D3" s="11"/>
      <c r="E3" s="11"/>
      <c r="F3" s="11"/>
      <c r="G3" s="11"/>
      <c r="H3" s="11"/>
      <c r="I3" s="11"/>
      <c r="J3" s="11"/>
      <c r="K3" s="11"/>
      <c r="L3" s="11"/>
      <c r="M3" s="11"/>
      <c r="N3" s="11"/>
      <c r="O3" s="11"/>
      <c r="P3" s="11"/>
      <c r="Q3" s="11"/>
      <c r="R3" s="11"/>
      <c r="S3" s="11"/>
      <c r="T3" s="11"/>
      <c r="U3" s="11"/>
      <c r="V3" s="669" t="s">
        <v>283</v>
      </c>
      <c r="W3" s="669"/>
    </row>
    <row r="4" spans="1:24" s="20" customFormat="1" ht="15.95" customHeight="1" x14ac:dyDescent="0.25">
      <c r="A4" s="670"/>
      <c r="B4" s="670"/>
      <c r="C4" s="670"/>
      <c r="D4" s="670"/>
      <c r="E4" s="3"/>
      <c r="F4" s="536"/>
      <c r="G4" s="13"/>
      <c r="I4" s="536"/>
      <c r="K4" s="109"/>
      <c r="L4" s="15" t="s">
        <v>258</v>
      </c>
      <c r="M4" s="109"/>
      <c r="N4" s="537" t="s">
        <v>278</v>
      </c>
      <c r="O4" s="15" t="s">
        <v>278</v>
      </c>
      <c r="P4" s="109"/>
      <c r="Q4" s="537" t="s">
        <v>1067</v>
      </c>
      <c r="R4" s="19"/>
      <c r="S4" s="537" t="s">
        <v>1067</v>
      </c>
      <c r="T4" s="537" t="s">
        <v>1067</v>
      </c>
      <c r="U4" s="19" t="s">
        <v>1067</v>
      </c>
      <c r="V4" s="537" t="s">
        <v>1067</v>
      </c>
      <c r="W4" s="537" t="s">
        <v>1067</v>
      </c>
    </row>
    <row r="5" spans="1:24" s="20" customFormat="1" ht="15.95" customHeight="1" x14ac:dyDescent="0.25">
      <c r="A5" s="670" t="s">
        <v>5</v>
      </c>
      <c r="B5" s="670"/>
      <c r="C5" s="670"/>
      <c r="D5" s="670"/>
      <c r="E5" s="3"/>
      <c r="F5" s="536" t="s">
        <v>6</v>
      </c>
      <c r="G5" s="13" t="s">
        <v>6</v>
      </c>
      <c r="I5" s="536" t="s">
        <v>7</v>
      </c>
      <c r="K5" s="109"/>
      <c r="L5" s="15" t="s">
        <v>8</v>
      </c>
      <c r="M5" s="109"/>
      <c r="N5" s="18" t="s">
        <v>9</v>
      </c>
      <c r="O5" s="15" t="s">
        <v>8</v>
      </c>
      <c r="P5" s="109"/>
      <c r="Q5" s="671" t="s">
        <v>284</v>
      </c>
      <c r="R5" s="21"/>
      <c r="S5" s="537" t="s">
        <v>10</v>
      </c>
      <c r="T5" s="673" t="s">
        <v>285</v>
      </c>
      <c r="U5" s="672" t="s">
        <v>1160</v>
      </c>
      <c r="V5" s="537" t="s">
        <v>286</v>
      </c>
      <c r="W5" s="537" t="s">
        <v>287</v>
      </c>
    </row>
    <row r="6" spans="1:24" s="20" customFormat="1" ht="15.95" customHeight="1" x14ac:dyDescent="0.25">
      <c r="A6" s="670" t="s">
        <v>11</v>
      </c>
      <c r="B6" s="670"/>
      <c r="C6" s="670"/>
      <c r="D6" s="670"/>
      <c r="E6" s="3"/>
      <c r="F6" s="536"/>
      <c r="G6" s="13" t="s">
        <v>1</v>
      </c>
      <c r="I6" s="536"/>
      <c r="K6" s="109"/>
      <c r="L6" s="22">
        <v>43646</v>
      </c>
      <c r="M6" s="109"/>
      <c r="N6" s="18" t="s">
        <v>12</v>
      </c>
      <c r="O6" s="22" t="s">
        <v>1066</v>
      </c>
      <c r="P6" s="109"/>
      <c r="Q6" s="671"/>
      <c r="R6" s="21"/>
      <c r="S6" s="537" t="s">
        <v>13</v>
      </c>
      <c r="T6" s="673"/>
      <c r="U6" s="672"/>
      <c r="V6" s="537" t="s">
        <v>288</v>
      </c>
      <c r="W6" s="23" t="s">
        <v>288</v>
      </c>
    </row>
    <row r="7" spans="1:24" s="20" customFormat="1" ht="15.95" customHeight="1" x14ac:dyDescent="0.25">
      <c r="A7" s="24"/>
      <c r="B7" s="25"/>
      <c r="C7" s="25"/>
      <c r="D7" s="26"/>
      <c r="E7" s="14"/>
      <c r="K7" s="109"/>
      <c r="L7" s="22"/>
      <c r="M7" s="109"/>
      <c r="N7" s="18"/>
      <c r="O7" s="22"/>
      <c r="P7" s="109"/>
      <c r="Q7" s="537"/>
      <c r="R7" s="18"/>
      <c r="S7" s="537"/>
      <c r="T7" s="18"/>
      <c r="U7" s="18"/>
      <c r="V7" s="537"/>
      <c r="W7" s="23"/>
    </row>
    <row r="8" spans="1:24" ht="15.95" customHeight="1" x14ac:dyDescent="0.25">
      <c r="A8" s="27">
        <v>1</v>
      </c>
      <c r="B8" s="28">
        <v>141</v>
      </c>
      <c r="C8" s="29">
        <v>5110</v>
      </c>
      <c r="D8" s="467" t="s">
        <v>1038</v>
      </c>
      <c r="E8" s="30"/>
      <c r="F8" s="6" t="s">
        <v>129</v>
      </c>
      <c r="G8" s="31">
        <f>B8</f>
        <v>141</v>
      </c>
      <c r="H8" s="32"/>
      <c r="I8" s="333" t="s">
        <v>892</v>
      </c>
      <c r="J8" s="6"/>
      <c r="K8" s="34"/>
      <c r="L8" s="33">
        <v>33458.43</v>
      </c>
      <c r="M8" s="34"/>
      <c r="N8" s="7">
        <v>35627.599999999999</v>
      </c>
      <c r="O8" s="33">
        <v>11072.1</v>
      </c>
      <c r="P8" s="109"/>
      <c r="Q8" s="35">
        <v>35627.599999999999</v>
      </c>
      <c r="R8" s="36"/>
      <c r="S8" s="35">
        <v>712.55</v>
      </c>
      <c r="T8" s="149">
        <f>S8+Q8</f>
        <v>36340.15</v>
      </c>
      <c r="U8" s="150">
        <f>IF(T8=0,"",(T8-N8)/N8)</f>
        <v>1.9999943863746168E-2</v>
      </c>
      <c r="V8" s="35"/>
      <c r="W8" s="35"/>
      <c r="X8" s="6" t="s">
        <v>1100</v>
      </c>
    </row>
    <row r="9" spans="1:24" ht="15.95" customHeight="1" x14ac:dyDescent="0.25">
      <c r="A9" s="27">
        <v>1</v>
      </c>
      <c r="B9" s="28">
        <v>141</v>
      </c>
      <c r="C9" s="29">
        <v>5112</v>
      </c>
      <c r="D9" s="467" t="s">
        <v>1038</v>
      </c>
      <c r="E9" s="30"/>
      <c r="F9" s="6" t="s">
        <v>129</v>
      </c>
      <c r="G9" s="31">
        <f t="shared" ref="G9:G14" si="0">B9</f>
        <v>141</v>
      </c>
      <c r="H9" s="32"/>
      <c r="I9" s="6" t="s">
        <v>907</v>
      </c>
      <c r="J9" s="6"/>
      <c r="K9" s="34"/>
      <c r="L9" s="33">
        <v>22355.08</v>
      </c>
      <c r="M9" s="34"/>
      <c r="N9" s="7">
        <v>22802.92</v>
      </c>
      <c r="O9" s="33">
        <v>6345.6</v>
      </c>
      <c r="P9" s="109"/>
      <c r="Q9" s="35">
        <v>22802.92</v>
      </c>
      <c r="R9" s="36"/>
      <c r="S9" s="35">
        <v>456.06</v>
      </c>
      <c r="T9" s="149">
        <f>S9+Q9</f>
        <v>23258.98</v>
      </c>
      <c r="U9" s="150">
        <f>IF(T9=0,"",(T9-N9)/N9)</f>
        <v>2.0000070166452426E-2</v>
      </c>
      <c r="V9" s="35"/>
      <c r="W9" s="35"/>
    </row>
    <row r="10" spans="1:24" ht="15.95" customHeight="1" x14ac:dyDescent="0.25">
      <c r="A10" s="27">
        <v>1</v>
      </c>
      <c r="B10" s="28">
        <v>141</v>
      </c>
      <c r="C10" s="29">
        <v>5190</v>
      </c>
      <c r="D10" s="467" t="s">
        <v>1038</v>
      </c>
      <c r="E10" s="30"/>
      <c r="F10" s="6" t="s">
        <v>129</v>
      </c>
      <c r="G10" s="31">
        <f t="shared" si="0"/>
        <v>141</v>
      </c>
      <c r="H10" s="32"/>
      <c r="I10" s="6" t="s">
        <v>899</v>
      </c>
      <c r="J10" s="6"/>
      <c r="K10" s="34"/>
      <c r="L10" s="33">
        <v>1000</v>
      </c>
      <c r="M10" s="34"/>
      <c r="N10" s="7">
        <v>1000</v>
      </c>
      <c r="O10" s="33">
        <v>0</v>
      </c>
      <c r="P10" s="109"/>
      <c r="Q10" s="35">
        <v>1000</v>
      </c>
      <c r="R10" s="36"/>
      <c r="S10" s="35"/>
      <c r="T10" s="149">
        <f>S10+Q10</f>
        <v>1000</v>
      </c>
      <c r="U10" s="150">
        <f>IF(T10=0,"",(T10-N10)/N10)</f>
        <v>0</v>
      </c>
      <c r="V10" s="35"/>
      <c r="W10" s="35"/>
    </row>
    <row r="11" spans="1:24" ht="15.95" customHeight="1" x14ac:dyDescent="0.25">
      <c r="A11" s="27">
        <v>1</v>
      </c>
      <c r="B11" s="28">
        <v>141</v>
      </c>
      <c r="C11" s="29">
        <v>5300</v>
      </c>
      <c r="D11" s="467" t="s">
        <v>1038</v>
      </c>
      <c r="E11" s="30"/>
      <c r="F11" s="6" t="s">
        <v>129</v>
      </c>
      <c r="G11" s="31">
        <f t="shared" si="0"/>
        <v>141</v>
      </c>
      <c r="I11" s="6" t="s">
        <v>900</v>
      </c>
      <c r="J11" s="6"/>
      <c r="K11" s="34"/>
      <c r="L11" s="33">
        <v>20919.240000000002</v>
      </c>
      <c r="M11" s="34"/>
      <c r="N11" s="7">
        <v>2425</v>
      </c>
      <c r="O11" s="33">
        <v>200</v>
      </c>
      <c r="P11" s="109"/>
      <c r="Q11" s="35">
        <v>2425</v>
      </c>
      <c r="R11" s="36"/>
      <c r="S11" s="35">
        <v>-818.61</v>
      </c>
      <c r="T11" s="149">
        <f>S11+Q11</f>
        <v>1606.3899999999999</v>
      </c>
      <c r="U11" s="150">
        <f>IF(T11=0,"",(T11-N11)/N11)</f>
        <v>-0.33757113402061861</v>
      </c>
      <c r="V11" s="35"/>
      <c r="W11" s="35"/>
    </row>
    <row r="12" spans="1:24" ht="15.95" customHeight="1" x14ac:dyDescent="0.25">
      <c r="A12" s="27">
        <v>1</v>
      </c>
      <c r="B12" s="28">
        <v>141</v>
      </c>
      <c r="C12" s="29">
        <v>5385</v>
      </c>
      <c r="D12" s="467" t="s">
        <v>1038</v>
      </c>
      <c r="E12" s="30"/>
      <c r="F12" s="6" t="s">
        <v>129</v>
      </c>
      <c r="G12" s="31">
        <f t="shared" si="0"/>
        <v>141</v>
      </c>
      <c r="I12" s="6" t="s">
        <v>888</v>
      </c>
      <c r="J12" s="6"/>
      <c r="K12" s="34"/>
      <c r="L12" s="33"/>
      <c r="M12" s="34"/>
      <c r="N12" s="7">
        <v>14634</v>
      </c>
      <c r="O12" s="33">
        <v>14634</v>
      </c>
      <c r="P12" s="109"/>
      <c r="Q12" s="35">
        <v>14634</v>
      </c>
      <c r="R12" s="36"/>
      <c r="S12" s="35"/>
      <c r="T12" s="149">
        <f>S12+Q12</f>
        <v>14634</v>
      </c>
      <c r="U12" s="150">
        <f>IF(T12=0,"",(T12-N12)/N12)</f>
        <v>0</v>
      </c>
      <c r="V12" s="35"/>
      <c r="W12" s="35"/>
    </row>
    <row r="13" spans="1:24" ht="15.95" customHeight="1" x14ac:dyDescent="0.25">
      <c r="A13" s="27">
        <v>1</v>
      </c>
      <c r="B13" s="28">
        <v>141</v>
      </c>
      <c r="C13" s="29">
        <v>5420</v>
      </c>
      <c r="D13" s="467" t="s">
        <v>1038</v>
      </c>
      <c r="E13" s="30"/>
      <c r="F13" s="6" t="s">
        <v>129</v>
      </c>
      <c r="G13" s="31">
        <f t="shared" si="0"/>
        <v>141</v>
      </c>
      <c r="I13" s="6" t="s">
        <v>897</v>
      </c>
      <c r="J13" s="6"/>
      <c r="K13" s="34"/>
      <c r="L13" s="33"/>
      <c r="M13" s="34"/>
      <c r="N13" s="7">
        <v>400</v>
      </c>
      <c r="O13" s="33">
        <v>0</v>
      </c>
      <c r="P13" s="109"/>
      <c r="Q13" s="35">
        <v>400</v>
      </c>
      <c r="R13" s="36"/>
      <c r="S13" s="35">
        <v>-350</v>
      </c>
      <c r="T13" s="149">
        <f t="shared" ref="T13:T14" si="1">S13+Q13</f>
        <v>50</v>
      </c>
      <c r="U13" s="150">
        <f t="shared" ref="U13:U14" si="2">IF(T13=0,"",(T13-N13)/N13)</f>
        <v>-0.875</v>
      </c>
      <c r="V13" s="35"/>
      <c r="W13" s="35"/>
    </row>
    <row r="14" spans="1:24" ht="15.95" customHeight="1" x14ac:dyDescent="0.25">
      <c r="A14" s="27">
        <v>1</v>
      </c>
      <c r="B14" s="28">
        <v>141</v>
      </c>
      <c r="C14" s="29">
        <v>5710</v>
      </c>
      <c r="D14" s="467" t="s">
        <v>1038</v>
      </c>
      <c r="E14" s="30"/>
      <c r="F14" s="6" t="s">
        <v>129</v>
      </c>
      <c r="G14" s="31">
        <f t="shared" si="0"/>
        <v>141</v>
      </c>
      <c r="I14" s="6" t="s">
        <v>895</v>
      </c>
      <c r="J14" s="6"/>
      <c r="K14" s="34"/>
      <c r="L14" s="33"/>
      <c r="M14" s="34"/>
      <c r="N14" s="7">
        <v>1200</v>
      </c>
      <c r="O14" s="33">
        <v>0</v>
      </c>
      <c r="P14" s="109"/>
      <c r="Q14" s="35">
        <v>1200</v>
      </c>
      <c r="R14" s="36"/>
      <c r="S14" s="35"/>
      <c r="T14" s="149">
        <f t="shared" si="1"/>
        <v>1200</v>
      </c>
      <c r="U14" s="150">
        <f t="shared" si="2"/>
        <v>0</v>
      </c>
      <c r="V14" s="35"/>
      <c r="W14" s="35"/>
    </row>
    <row r="15" spans="1:24" s="39" customFormat="1" ht="15.95" customHeight="1" thickBot="1" x14ac:dyDescent="0.3">
      <c r="A15" s="38"/>
      <c r="B15" s="38"/>
      <c r="C15" s="38"/>
      <c r="D15" s="38"/>
      <c r="G15" s="38"/>
      <c r="I15" s="40" t="str">
        <f>H1</f>
        <v>ASSESSOR'S</v>
      </c>
      <c r="K15" s="43"/>
      <c r="L15" s="42">
        <f>SUM(L8:L14)</f>
        <v>77732.75</v>
      </c>
      <c r="M15" s="43"/>
      <c r="N15" s="42">
        <f t="shared" ref="N15:O15" si="3">SUM(N8:N14)</f>
        <v>78089.51999999999</v>
      </c>
      <c r="O15" s="42">
        <f t="shared" si="3"/>
        <v>32251.7</v>
      </c>
      <c r="P15" s="43"/>
      <c r="Q15" s="42">
        <f>SUM(Q8:Q14)</f>
        <v>78089.51999999999</v>
      </c>
      <c r="R15" s="10"/>
      <c r="S15" s="42">
        <f t="shared" ref="S15:T15" si="4">SUM(S8:S14)</f>
        <v>0</v>
      </c>
      <c r="T15" s="42">
        <f t="shared" si="4"/>
        <v>78089.52</v>
      </c>
      <c r="U15" s="44"/>
      <c r="V15" s="42">
        <f t="shared" ref="V15:W15" si="5">SUM(V8:V14)</f>
        <v>0</v>
      </c>
      <c r="W15" s="42">
        <f t="shared" si="5"/>
        <v>0</v>
      </c>
    </row>
    <row r="16" spans="1:24" ht="20.100000000000001" customHeight="1" x14ac:dyDescent="0.25">
      <c r="A16" s="680"/>
      <c r="B16" s="680"/>
      <c r="C16" s="680"/>
      <c r="D16" s="680"/>
      <c r="E16" s="680"/>
      <c r="F16" s="680"/>
      <c r="G16" s="680"/>
      <c r="H16" s="680"/>
      <c r="I16" s="680"/>
      <c r="J16" s="680"/>
      <c r="K16" s="680"/>
      <c r="L16" s="680"/>
      <c r="M16" s="680"/>
      <c r="N16" s="680"/>
      <c r="O16" s="680"/>
      <c r="P16" s="680"/>
      <c r="Q16" s="680"/>
      <c r="R16" s="680"/>
      <c r="S16" s="680"/>
      <c r="T16" s="680"/>
      <c r="U16" s="680"/>
      <c r="V16" s="680"/>
      <c r="W16" s="680"/>
    </row>
    <row r="17" spans="1:24" ht="20.100000000000001" customHeight="1" x14ac:dyDescent="0.25">
      <c r="A17" s="680"/>
      <c r="B17" s="680"/>
      <c r="C17" s="680"/>
      <c r="D17" s="680"/>
      <c r="E17" s="680"/>
      <c r="F17" s="680"/>
      <c r="G17" s="680"/>
      <c r="H17" s="680"/>
      <c r="I17" s="680"/>
      <c r="J17" s="680"/>
      <c r="K17" s="680"/>
      <c r="L17" s="680"/>
      <c r="M17" s="680"/>
      <c r="N17" s="680"/>
      <c r="O17" s="680"/>
      <c r="P17" s="680"/>
      <c r="Q17" s="680"/>
      <c r="R17" s="680"/>
      <c r="S17" s="680"/>
      <c r="T17" s="680"/>
      <c r="U17" s="680"/>
      <c r="V17" s="680"/>
      <c r="W17" s="680"/>
    </row>
    <row r="18" spans="1:24" ht="15.95" customHeight="1" x14ac:dyDescent="0.25">
      <c r="A18" s="682" t="s">
        <v>18</v>
      </c>
      <c r="B18" s="682"/>
      <c r="C18" s="682"/>
      <c r="D18" s="682"/>
      <c r="E18" s="682"/>
      <c r="F18" s="682"/>
      <c r="G18" s="682"/>
      <c r="H18" s="682"/>
      <c r="I18" s="682"/>
      <c r="J18" s="682"/>
      <c r="K18" s="682"/>
      <c r="L18" s="682"/>
      <c r="M18" s="682"/>
      <c r="N18" s="682"/>
      <c r="O18" s="682"/>
      <c r="P18" s="682"/>
      <c r="Q18" s="682"/>
      <c r="R18" s="682"/>
      <c r="S18" s="682"/>
      <c r="T18" s="682"/>
      <c r="U18" s="682"/>
      <c r="V18" s="682"/>
      <c r="W18" s="682"/>
    </row>
    <row r="19" spans="1:24" ht="15.95" customHeight="1" x14ac:dyDescent="0.25">
      <c r="A19" s="682"/>
      <c r="B19" s="682"/>
      <c r="C19" s="682"/>
      <c r="D19" s="682"/>
      <c r="E19" s="682"/>
      <c r="F19" s="682"/>
      <c r="G19" s="682"/>
      <c r="H19" s="682"/>
      <c r="I19" s="682"/>
      <c r="J19" s="682"/>
      <c r="K19" s="682"/>
      <c r="L19" s="682"/>
      <c r="M19" s="682"/>
      <c r="N19" s="682"/>
      <c r="O19" s="682"/>
      <c r="P19" s="682"/>
      <c r="Q19" s="682"/>
      <c r="R19" s="682"/>
      <c r="S19" s="682"/>
      <c r="T19" s="682"/>
      <c r="U19" s="682"/>
      <c r="V19" s="682"/>
      <c r="W19" s="682"/>
    </row>
    <row r="20" spans="1:24" ht="15.95" customHeight="1" x14ac:dyDescent="0.25">
      <c r="A20" s="680"/>
      <c r="B20" s="680"/>
      <c r="C20" s="680"/>
      <c r="D20" s="680"/>
      <c r="E20" s="680"/>
      <c r="F20" s="680"/>
      <c r="G20" s="680"/>
      <c r="H20" s="680"/>
      <c r="I20" s="680"/>
      <c r="J20" s="680"/>
      <c r="K20" s="680"/>
      <c r="L20" s="680"/>
      <c r="M20" s="680"/>
      <c r="N20" s="680"/>
      <c r="O20" s="680"/>
      <c r="P20" s="680"/>
      <c r="Q20" s="680"/>
      <c r="R20" s="680"/>
      <c r="S20" s="680"/>
      <c r="T20" s="680"/>
      <c r="U20" s="680"/>
      <c r="V20" s="680"/>
      <c r="W20" s="680"/>
    </row>
    <row r="21" spans="1:24" ht="15.95" customHeight="1" x14ac:dyDescent="0.25">
      <c r="A21" s="683" t="s">
        <v>19</v>
      </c>
      <c r="B21" s="683"/>
      <c r="C21" s="683"/>
      <c r="D21" s="683"/>
      <c r="E21" s="683"/>
      <c r="F21" s="683"/>
      <c r="G21" s="683"/>
      <c r="H21" s="683"/>
      <c r="I21" s="683"/>
      <c r="J21" s="683"/>
      <c r="K21" s="683"/>
      <c r="L21" s="683"/>
      <c r="M21" s="683"/>
      <c r="N21" s="683"/>
      <c r="O21" s="683"/>
      <c r="P21" s="683"/>
      <c r="Q21" s="683"/>
      <c r="R21" s="683"/>
      <c r="S21" s="683"/>
      <c r="T21" s="683"/>
      <c r="U21" s="683"/>
      <c r="V21" s="683"/>
      <c r="W21" s="683"/>
    </row>
    <row r="22" spans="1:24" ht="15.95" customHeight="1" x14ac:dyDescent="0.25">
      <c r="A22" s="45"/>
      <c r="C22" s="684" t="s">
        <v>20</v>
      </c>
      <c r="D22" s="684"/>
      <c r="E22" s="684"/>
      <c r="F22" s="684"/>
      <c r="G22" s="684"/>
      <c r="H22" s="684"/>
      <c r="I22" s="684"/>
      <c r="J22" s="684"/>
      <c r="K22" s="684"/>
      <c r="L22" s="684"/>
      <c r="M22" s="684"/>
      <c r="N22" s="684"/>
      <c r="O22" s="684"/>
      <c r="P22" s="684"/>
      <c r="Q22" s="684"/>
      <c r="R22" s="684"/>
      <c r="S22" s="684"/>
      <c r="T22" s="684"/>
      <c r="U22" s="684"/>
      <c r="V22" s="684"/>
    </row>
    <row r="23" spans="1:24" ht="15.95" customHeight="1" x14ac:dyDescent="0.25">
      <c r="C23" s="685" t="s">
        <v>21</v>
      </c>
      <c r="D23" s="685"/>
      <c r="E23" s="685"/>
      <c r="F23" s="685"/>
      <c r="G23" s="685"/>
      <c r="H23" s="685"/>
      <c r="I23" s="685"/>
      <c r="J23" s="685"/>
      <c r="K23" s="685"/>
      <c r="L23" s="685"/>
      <c r="M23" s="685"/>
      <c r="N23" s="685"/>
      <c r="O23" s="685"/>
      <c r="P23" s="685"/>
      <c r="Q23" s="685"/>
      <c r="R23" s="685"/>
      <c r="S23" s="685"/>
      <c r="T23" s="685"/>
      <c r="U23" s="685"/>
      <c r="V23" s="685"/>
    </row>
    <row r="24" spans="1:24" ht="15.95" customHeight="1" x14ac:dyDescent="0.25">
      <c r="C24" s="685"/>
      <c r="D24" s="685"/>
      <c r="E24" s="685"/>
      <c r="F24" s="685"/>
      <c r="G24" s="685"/>
      <c r="H24" s="685"/>
      <c r="I24" s="685"/>
      <c r="J24" s="685"/>
      <c r="K24" s="685"/>
      <c r="L24" s="685"/>
      <c r="M24" s="685"/>
      <c r="N24" s="685"/>
      <c r="O24" s="685"/>
      <c r="P24" s="685"/>
      <c r="Q24" s="685"/>
      <c r="R24" s="685"/>
      <c r="S24" s="685"/>
      <c r="T24" s="685"/>
      <c r="U24" s="685"/>
      <c r="V24" s="685"/>
    </row>
    <row r="25" spans="1:24" ht="15.95" customHeight="1" x14ac:dyDescent="0.25">
      <c r="A25" s="680"/>
      <c r="B25" s="680"/>
      <c r="C25" s="680"/>
      <c r="D25" s="680"/>
      <c r="E25" s="680"/>
      <c r="F25" s="680"/>
      <c r="G25" s="680"/>
      <c r="H25" s="680"/>
      <c r="I25" s="680"/>
      <c r="J25" s="680"/>
      <c r="K25" s="680"/>
      <c r="L25" s="680"/>
      <c r="M25" s="680"/>
      <c r="N25" s="680"/>
      <c r="O25" s="680"/>
      <c r="P25" s="680"/>
      <c r="Q25" s="680"/>
      <c r="R25" s="680"/>
      <c r="S25" s="680"/>
      <c r="T25" s="680"/>
      <c r="U25" s="680"/>
      <c r="V25" s="680"/>
      <c r="W25" s="680"/>
    </row>
    <row r="26" spans="1:24" s="52" customFormat="1" ht="15.95" customHeight="1" x14ac:dyDescent="0.25">
      <c r="A26" s="47"/>
      <c r="B26" s="48"/>
      <c r="C26" s="49"/>
      <c r="D26" s="50"/>
      <c r="E26" s="51"/>
      <c r="G26" s="53"/>
      <c r="H26" s="54"/>
      <c r="I26" s="55"/>
      <c r="J26" s="686" t="s">
        <v>23</v>
      </c>
      <c r="K26" s="687"/>
      <c r="L26" s="687"/>
      <c r="M26" s="687"/>
      <c r="N26" s="687"/>
      <c r="O26" s="688"/>
      <c r="P26" s="56"/>
      <c r="Q26" s="57">
        <v>4000</v>
      </c>
      <c r="R26" s="58"/>
      <c r="S26" s="689"/>
      <c r="T26" s="689"/>
      <c r="U26" s="689"/>
      <c r="V26" s="689"/>
      <c r="W26" s="690"/>
      <c r="X26" s="6"/>
    </row>
    <row r="27" spans="1:24" ht="15.95" customHeight="1" x14ac:dyDescent="0.25">
      <c r="A27" s="691"/>
      <c r="B27" s="691"/>
      <c r="C27" s="691"/>
      <c r="D27" s="691"/>
      <c r="E27" s="691"/>
      <c r="F27" s="691"/>
      <c r="G27" s="691"/>
      <c r="H27" s="691"/>
      <c r="I27" s="691"/>
      <c r="J27" s="691"/>
      <c r="K27" s="691"/>
      <c r="L27" s="691"/>
      <c r="M27" s="691"/>
      <c r="N27" s="691"/>
      <c r="O27" s="691"/>
      <c r="P27" s="691"/>
      <c r="Q27" s="691"/>
      <c r="R27" s="691"/>
      <c r="S27" s="691"/>
      <c r="T27" s="691"/>
      <c r="U27" s="691"/>
      <c r="V27" s="691"/>
      <c r="W27" s="691"/>
    </row>
    <row r="28" spans="1:24" s="20" customFormat="1" ht="15.95" customHeight="1" x14ac:dyDescent="0.25">
      <c r="B28" s="59"/>
      <c r="C28" s="25"/>
      <c r="D28" s="26"/>
      <c r="E28" s="14"/>
      <c r="I28" s="434" t="s">
        <v>696</v>
      </c>
      <c r="J28" s="60" t="s">
        <v>24</v>
      </c>
      <c r="M28" s="16"/>
      <c r="P28" s="16"/>
      <c r="Q28" s="537"/>
      <c r="R28" s="18"/>
      <c r="S28" s="10"/>
      <c r="T28" s="7"/>
      <c r="U28" s="10"/>
      <c r="V28" s="10"/>
      <c r="W28" s="9"/>
      <c r="X28" s="6"/>
    </row>
    <row r="29" spans="1:24" ht="15.95" customHeight="1" x14ac:dyDescent="0.25">
      <c r="A29" s="27"/>
      <c r="B29" s="28"/>
      <c r="C29" s="49"/>
      <c r="D29" s="29"/>
      <c r="E29" s="30"/>
      <c r="H29" s="32"/>
      <c r="I29" s="463" t="s">
        <v>716</v>
      </c>
      <c r="J29" s="675" t="s">
        <v>1042</v>
      </c>
      <c r="K29" s="676"/>
      <c r="L29" s="676"/>
      <c r="M29" s="676"/>
      <c r="N29" s="676"/>
      <c r="O29" s="677"/>
      <c r="P29" s="281"/>
      <c r="Q29" s="283">
        <v>34810.15</v>
      </c>
      <c r="R29" s="280"/>
      <c r="S29" s="700" t="s">
        <v>507</v>
      </c>
      <c r="T29" s="700"/>
      <c r="U29" s="700"/>
      <c r="V29" s="700"/>
      <c r="W29" s="700"/>
    </row>
    <row r="30" spans="1:24" ht="15.95" customHeight="1" x14ac:dyDescent="0.25">
      <c r="A30" s="27"/>
      <c r="B30" s="28"/>
      <c r="C30" s="49"/>
      <c r="D30" s="29"/>
      <c r="E30" s="30"/>
      <c r="H30" s="32"/>
      <c r="I30" s="463" t="s">
        <v>716</v>
      </c>
      <c r="J30" s="675" t="s">
        <v>1043</v>
      </c>
      <c r="K30" s="676"/>
      <c r="L30" s="676"/>
      <c r="M30" s="676"/>
      <c r="N30" s="676"/>
      <c r="O30" s="677"/>
      <c r="P30" s="281"/>
      <c r="Q30" s="283">
        <v>1530</v>
      </c>
      <c r="R30" s="280"/>
      <c r="S30" s="700" t="s">
        <v>1101</v>
      </c>
      <c r="T30" s="700"/>
      <c r="U30" s="700"/>
      <c r="V30" s="700"/>
      <c r="W30" s="700"/>
    </row>
    <row r="31" spans="1:24" ht="15.95" customHeight="1" x14ac:dyDescent="0.25">
      <c r="A31" s="27"/>
      <c r="B31" s="28"/>
      <c r="C31" s="49"/>
      <c r="D31" s="29"/>
      <c r="E31" s="30"/>
      <c r="H31" s="32"/>
      <c r="I31" s="539" t="s">
        <v>717</v>
      </c>
      <c r="J31" s="675" t="s">
        <v>1044</v>
      </c>
      <c r="K31" s="676"/>
      <c r="L31" s="676"/>
      <c r="M31" s="676"/>
      <c r="N31" s="676"/>
      <c r="O31" s="677"/>
      <c r="P31" s="281"/>
      <c r="Q31" s="283">
        <v>23258.98</v>
      </c>
      <c r="R31" s="280"/>
      <c r="S31" s="700" t="s">
        <v>1102</v>
      </c>
      <c r="T31" s="700"/>
      <c r="U31" s="700"/>
      <c r="V31" s="700"/>
      <c r="W31" s="700"/>
    </row>
    <row r="32" spans="1:24" ht="15.95" customHeight="1" x14ac:dyDescent="0.25">
      <c r="A32" s="27"/>
      <c r="B32" s="28"/>
      <c r="C32" s="49"/>
      <c r="D32" s="29"/>
      <c r="E32" s="30"/>
      <c r="H32" s="32"/>
      <c r="I32" s="539"/>
      <c r="J32" s="675"/>
      <c r="K32" s="676"/>
      <c r="L32" s="676"/>
      <c r="M32" s="676"/>
      <c r="N32" s="676"/>
      <c r="O32" s="677"/>
      <c r="P32" s="281"/>
      <c r="Q32" s="283"/>
      <c r="R32" s="280"/>
      <c r="S32" s="700" t="s">
        <v>1103</v>
      </c>
      <c r="T32" s="700"/>
      <c r="U32" s="700"/>
      <c r="V32" s="700"/>
      <c r="W32" s="700"/>
    </row>
    <row r="33" spans="1:29" ht="15.95" customHeight="1" x14ac:dyDescent="0.25">
      <c r="A33" s="27"/>
      <c r="B33" s="28"/>
      <c r="C33" s="49"/>
      <c r="D33" s="29"/>
      <c r="E33" s="30"/>
      <c r="H33" s="32"/>
      <c r="I33" s="103" t="s">
        <v>898</v>
      </c>
      <c r="J33" s="675" t="s">
        <v>899</v>
      </c>
      <c r="K33" s="676"/>
      <c r="L33" s="676"/>
      <c r="M33" s="676"/>
      <c r="N33" s="676"/>
      <c r="O33" s="677"/>
      <c r="P33" s="281"/>
      <c r="Q33" s="283">
        <v>1000</v>
      </c>
      <c r="R33" s="280"/>
      <c r="S33" s="700"/>
      <c r="T33" s="700"/>
      <c r="U33" s="700"/>
      <c r="V33" s="700"/>
      <c r="W33" s="700"/>
    </row>
    <row r="34" spans="1:29" ht="15.95" customHeight="1" x14ac:dyDescent="0.25">
      <c r="A34" s="27"/>
      <c r="B34" s="28"/>
      <c r="C34" s="49"/>
      <c r="D34" s="29"/>
      <c r="E34" s="30"/>
      <c r="I34" s="68"/>
      <c r="J34" s="675"/>
      <c r="K34" s="676"/>
      <c r="L34" s="676"/>
      <c r="M34" s="676"/>
      <c r="N34" s="676"/>
      <c r="O34" s="677"/>
      <c r="P34" s="282"/>
      <c r="Q34" s="62"/>
      <c r="R34" s="280"/>
      <c r="S34" s="700"/>
      <c r="T34" s="700"/>
      <c r="U34" s="700"/>
      <c r="V34" s="700"/>
      <c r="W34" s="700"/>
    </row>
    <row r="35" spans="1:29" ht="15.95" customHeight="1" thickBot="1" x14ac:dyDescent="0.3">
      <c r="E35" s="30"/>
      <c r="I35" s="68"/>
      <c r="J35" s="6"/>
      <c r="K35" s="6"/>
      <c r="L35" s="6"/>
      <c r="N35" s="6"/>
      <c r="O35" s="66" t="s">
        <v>25</v>
      </c>
      <c r="Q35" s="115">
        <f>SUM(Q29:Q34)</f>
        <v>60599.130000000005</v>
      </c>
      <c r="R35" s="7" t="s">
        <v>26</v>
      </c>
    </row>
    <row r="36" spans="1:29" ht="15.95" customHeight="1" x14ac:dyDescent="0.25">
      <c r="E36" s="30"/>
      <c r="I36" s="68"/>
    </row>
    <row r="37" spans="1:29" ht="15.95" customHeight="1" x14ac:dyDescent="0.25">
      <c r="B37" s="59"/>
      <c r="E37" s="30"/>
      <c r="I37" s="434" t="s">
        <v>696</v>
      </c>
      <c r="J37" s="60" t="s">
        <v>27</v>
      </c>
    </row>
    <row r="38" spans="1:29" ht="15.95" customHeight="1" x14ac:dyDescent="0.25">
      <c r="A38" s="27"/>
      <c r="B38" s="28"/>
      <c r="C38" s="49"/>
      <c r="D38" s="29"/>
      <c r="E38" s="30"/>
      <c r="H38" s="32"/>
      <c r="I38" s="539" t="s">
        <v>719</v>
      </c>
      <c r="J38" s="675" t="s">
        <v>900</v>
      </c>
      <c r="K38" s="676"/>
      <c r="L38" s="676"/>
      <c r="M38" s="676"/>
      <c r="N38" s="676"/>
      <c r="O38" s="677"/>
      <c r="Q38" s="62">
        <v>1606.39</v>
      </c>
      <c r="R38" s="63"/>
      <c r="S38" s="678" t="s">
        <v>1104</v>
      </c>
      <c r="T38" s="678"/>
      <c r="U38" s="678"/>
      <c r="V38" s="678"/>
      <c r="W38" s="679"/>
      <c r="X38" s="675" t="s">
        <v>1105</v>
      </c>
      <c r="Y38" s="676"/>
      <c r="Z38" s="676"/>
      <c r="AA38" s="676"/>
      <c r="AB38" s="676"/>
      <c r="AC38" s="677"/>
    </row>
    <row r="39" spans="1:29" ht="15.95" customHeight="1" x14ac:dyDescent="0.25">
      <c r="A39" s="27"/>
      <c r="B39" s="28"/>
      <c r="C39" s="49"/>
      <c r="D39" s="29"/>
      <c r="E39" s="30"/>
      <c r="H39" s="32"/>
      <c r="I39" s="539" t="s">
        <v>718</v>
      </c>
      <c r="J39" s="675" t="s">
        <v>888</v>
      </c>
      <c r="K39" s="676"/>
      <c r="L39" s="676"/>
      <c r="M39" s="676"/>
      <c r="N39" s="676"/>
      <c r="O39" s="677"/>
      <c r="Q39" s="62">
        <v>14634</v>
      </c>
      <c r="R39" s="63"/>
      <c r="S39" s="678" t="s">
        <v>1106</v>
      </c>
      <c r="T39" s="678"/>
      <c r="U39" s="678"/>
      <c r="V39" s="678"/>
      <c r="W39" s="679"/>
      <c r="X39" s="675" t="s">
        <v>306</v>
      </c>
      <c r="Y39" s="676"/>
      <c r="Z39" s="676"/>
      <c r="AA39" s="676"/>
      <c r="AB39" s="676"/>
      <c r="AC39" s="677"/>
    </row>
    <row r="40" spans="1:29" ht="15.95" customHeight="1" x14ac:dyDescent="0.25">
      <c r="A40" s="27"/>
      <c r="B40" s="28"/>
      <c r="C40" s="49"/>
      <c r="D40" s="29"/>
      <c r="E40" s="30"/>
      <c r="I40" s="539" t="s">
        <v>721</v>
      </c>
      <c r="J40" s="675" t="s">
        <v>897</v>
      </c>
      <c r="K40" s="676"/>
      <c r="L40" s="676"/>
      <c r="M40" s="676"/>
      <c r="N40" s="676"/>
      <c r="O40" s="677"/>
      <c r="Q40" s="62">
        <v>50</v>
      </c>
      <c r="R40" s="63"/>
      <c r="S40" s="541" t="s">
        <v>1107</v>
      </c>
      <c r="T40" s="541"/>
      <c r="U40" s="541"/>
      <c r="V40" s="541"/>
      <c r="W40" s="538"/>
      <c r="X40" s="675" t="s">
        <v>203</v>
      </c>
      <c r="Y40" s="676"/>
      <c r="Z40" s="676"/>
      <c r="AA40" s="676"/>
      <c r="AB40" s="676"/>
      <c r="AC40" s="677"/>
    </row>
    <row r="41" spans="1:29" ht="15.95" customHeight="1" x14ac:dyDescent="0.25">
      <c r="A41" s="27"/>
      <c r="B41" s="28"/>
      <c r="C41" s="49"/>
      <c r="D41" s="29"/>
      <c r="E41" s="30"/>
      <c r="I41" s="539" t="s">
        <v>720</v>
      </c>
      <c r="J41" s="675" t="s">
        <v>895</v>
      </c>
      <c r="K41" s="676"/>
      <c r="L41" s="676"/>
      <c r="M41" s="676"/>
      <c r="N41" s="676"/>
      <c r="O41" s="677"/>
      <c r="Q41" s="62">
        <v>1200</v>
      </c>
      <c r="R41" s="63"/>
      <c r="S41" s="678"/>
      <c r="T41" s="678"/>
      <c r="U41" s="678"/>
      <c r="V41" s="678"/>
      <c r="W41" s="679"/>
      <c r="X41" s="675" t="s">
        <v>204</v>
      </c>
      <c r="Y41" s="676"/>
      <c r="Z41" s="676"/>
      <c r="AA41" s="676"/>
      <c r="AB41" s="676"/>
      <c r="AC41" s="677"/>
    </row>
    <row r="42" spans="1:29" ht="15.95" customHeight="1" x14ac:dyDescent="0.25">
      <c r="A42" s="27"/>
      <c r="B42" s="28"/>
      <c r="C42" s="49"/>
      <c r="D42" s="29"/>
      <c r="E42" s="30"/>
      <c r="I42" s="555"/>
      <c r="J42" s="675"/>
      <c r="K42" s="694"/>
      <c r="L42" s="694"/>
      <c r="M42" s="694"/>
      <c r="N42" s="694"/>
      <c r="O42" s="677"/>
      <c r="Q42" s="62"/>
      <c r="R42" s="63"/>
      <c r="S42" s="695"/>
      <c r="T42" s="695"/>
      <c r="U42" s="695"/>
      <c r="V42" s="695"/>
      <c r="W42" s="679"/>
      <c r="X42" s="675"/>
      <c r="Y42" s="694"/>
      <c r="Z42" s="694"/>
      <c r="AA42" s="694"/>
      <c r="AB42" s="694"/>
      <c r="AC42" s="677"/>
    </row>
    <row r="43" spans="1:29" ht="15.95" customHeight="1" x14ac:dyDescent="0.25">
      <c r="A43" s="27"/>
      <c r="B43" s="28"/>
      <c r="C43" s="49"/>
      <c r="D43" s="29"/>
      <c r="E43" s="30"/>
      <c r="H43" s="32"/>
      <c r="I43" s="32"/>
      <c r="J43" s="675"/>
      <c r="K43" s="694"/>
      <c r="L43" s="694"/>
      <c r="M43" s="694"/>
      <c r="N43" s="694"/>
      <c r="O43" s="677"/>
      <c r="Q43" s="62"/>
      <c r="R43" s="63"/>
      <c r="S43" s="695"/>
      <c r="T43" s="695"/>
      <c r="U43" s="695"/>
      <c r="V43" s="695"/>
      <c r="W43" s="679"/>
    </row>
    <row r="44" spans="1:29" ht="15.95" customHeight="1" x14ac:dyDescent="0.25">
      <c r="A44" s="27"/>
      <c r="B44" s="28"/>
      <c r="D44" s="49"/>
      <c r="E44" s="30"/>
      <c r="H44" s="32"/>
      <c r="I44" s="32"/>
      <c r="J44" s="675"/>
      <c r="K44" s="694"/>
      <c r="L44" s="694"/>
      <c r="M44" s="694"/>
      <c r="N44" s="694"/>
      <c r="O44" s="677"/>
      <c r="Q44" s="62"/>
      <c r="R44" s="63"/>
      <c r="S44" s="695"/>
      <c r="T44" s="695"/>
      <c r="U44" s="695"/>
      <c r="V44" s="695"/>
      <c r="W44" s="679"/>
    </row>
    <row r="45" spans="1:29" ht="15.95" customHeight="1" thickBot="1" x14ac:dyDescent="0.3">
      <c r="E45" s="30"/>
      <c r="J45" s="6"/>
      <c r="K45" s="6"/>
      <c r="L45" s="6"/>
      <c r="N45" s="6"/>
      <c r="O45" s="66" t="s">
        <v>28</v>
      </c>
      <c r="Q45" s="42">
        <f>SUM(Q38:Q44)</f>
        <v>17490.39</v>
      </c>
      <c r="R45" s="7" t="s">
        <v>29</v>
      </c>
    </row>
    <row r="46" spans="1:29" ht="30" customHeight="1" x14ac:dyDescent="0.25">
      <c r="A46" s="680"/>
      <c r="B46" s="680"/>
      <c r="C46" s="680"/>
      <c r="D46" s="680"/>
      <c r="E46" s="680"/>
      <c r="F46" s="680"/>
      <c r="G46" s="680"/>
      <c r="H46" s="680"/>
      <c r="I46" s="680"/>
      <c r="J46" s="680"/>
      <c r="K46" s="680"/>
      <c r="L46" s="680"/>
      <c r="M46" s="680"/>
      <c r="N46" s="680"/>
      <c r="O46" s="680"/>
      <c r="P46" s="680"/>
      <c r="Q46" s="680"/>
      <c r="R46" s="680"/>
      <c r="S46" s="680"/>
      <c r="T46" s="680"/>
      <c r="U46" s="680"/>
      <c r="V46" s="680"/>
      <c r="W46" s="680"/>
    </row>
    <row r="47" spans="1:29" ht="15.95" customHeight="1" thickBot="1" x14ac:dyDescent="0.3">
      <c r="J47" s="6"/>
      <c r="K47" s="674" t="s">
        <v>525</v>
      </c>
      <c r="L47" s="674"/>
      <c r="M47" s="674"/>
      <c r="N47" s="674"/>
      <c r="O47" s="674"/>
      <c r="P47" s="674"/>
      <c r="Q47" s="674"/>
      <c r="R47" s="674"/>
      <c r="S47" s="674"/>
      <c r="T47" s="674"/>
      <c r="U47" s="6"/>
      <c r="V47" s="6"/>
      <c r="W47" s="6"/>
    </row>
    <row r="48" spans="1:29" ht="15.95" customHeight="1" x14ac:dyDescent="0.25">
      <c r="J48" s="6"/>
      <c r="K48" s="6"/>
      <c r="L48" s="6"/>
      <c r="N48" s="6"/>
      <c r="O48" s="6"/>
    </row>
    <row r="49" spans="1:24" ht="15.95" customHeight="1" x14ac:dyDescent="0.25">
      <c r="J49" s="6"/>
      <c r="K49" s="6"/>
      <c r="L49" s="6"/>
      <c r="N49" s="6"/>
      <c r="O49" s="6"/>
    </row>
    <row r="50" spans="1:24" ht="17.100000000000001" customHeight="1" x14ac:dyDescent="0.25">
      <c r="J50" s="6"/>
      <c r="K50" s="6"/>
      <c r="L50" s="6"/>
      <c r="N50" s="6"/>
      <c r="O50" s="6"/>
    </row>
    <row r="51" spans="1:24" ht="17.100000000000001" customHeight="1" x14ac:dyDescent="0.25">
      <c r="J51" s="6"/>
      <c r="K51" s="6"/>
      <c r="L51" s="6"/>
      <c r="N51" s="6"/>
      <c r="O51" s="6"/>
    </row>
    <row r="52" spans="1:24" s="10" customFormat="1" ht="17.100000000000001" customHeight="1" x14ac:dyDescent="0.25">
      <c r="A52" s="540"/>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540"/>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40"/>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40"/>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40"/>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40"/>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40"/>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40"/>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40"/>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40"/>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40"/>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40"/>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40"/>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40"/>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40"/>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40"/>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40"/>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540"/>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40"/>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40"/>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40"/>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40"/>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40"/>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40"/>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40"/>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40"/>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40"/>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40"/>
      <c r="B79" s="31"/>
      <c r="C79" s="31"/>
      <c r="D79" s="64"/>
      <c r="E79" s="6"/>
      <c r="F79" s="6"/>
      <c r="G79" s="31"/>
      <c r="H79" s="6"/>
      <c r="I79" s="6"/>
      <c r="J79" s="7"/>
      <c r="K79" s="8"/>
      <c r="L79" s="7"/>
      <c r="M79" s="8"/>
      <c r="N79" s="7"/>
      <c r="O79" s="7"/>
      <c r="P79" s="8"/>
      <c r="R79" s="7"/>
      <c r="T79" s="7"/>
      <c r="W79" s="9"/>
      <c r="X79" s="6"/>
    </row>
  </sheetData>
  <mergeCells count="52">
    <mergeCell ref="U5:U6"/>
    <mergeCell ref="V3:W3"/>
    <mergeCell ref="S29:W29"/>
    <mergeCell ref="A16:W16"/>
    <mergeCell ref="S32:W32"/>
    <mergeCell ref="J29:O29"/>
    <mergeCell ref="J31:O31"/>
    <mergeCell ref="J32:O32"/>
    <mergeCell ref="T5:T6"/>
    <mergeCell ref="A17:W17"/>
    <mergeCell ref="A18:W19"/>
    <mergeCell ref="A20:W20"/>
    <mergeCell ref="A21:W21"/>
    <mergeCell ref="C22:V22"/>
    <mergeCell ref="C23:V24"/>
    <mergeCell ref="A25:W25"/>
    <mergeCell ref="H1:I1"/>
    <mergeCell ref="H2:I2"/>
    <mergeCell ref="A4:D4"/>
    <mergeCell ref="A5:D5"/>
    <mergeCell ref="Q5:Q6"/>
    <mergeCell ref="A6:D6"/>
    <mergeCell ref="J26:O26"/>
    <mergeCell ref="S26:W26"/>
    <mergeCell ref="J34:O34"/>
    <mergeCell ref="S34:W34"/>
    <mergeCell ref="J33:O33"/>
    <mergeCell ref="A27:W27"/>
    <mergeCell ref="S31:W31"/>
    <mergeCell ref="S30:W30"/>
    <mergeCell ref="S33:W33"/>
    <mergeCell ref="J30:O30"/>
    <mergeCell ref="X39:AC39"/>
    <mergeCell ref="S39:W39"/>
    <mergeCell ref="X38:AC38"/>
    <mergeCell ref="S38:W38"/>
    <mergeCell ref="J44:O44"/>
    <mergeCell ref="S44:W44"/>
    <mergeCell ref="J39:O39"/>
    <mergeCell ref="J38:O38"/>
    <mergeCell ref="A46:W46"/>
    <mergeCell ref="K47:T47"/>
    <mergeCell ref="X41:AC41"/>
    <mergeCell ref="S41:W41"/>
    <mergeCell ref="X40:AC40"/>
    <mergeCell ref="X42:AC42"/>
    <mergeCell ref="S42:W42"/>
    <mergeCell ref="J43:O43"/>
    <mergeCell ref="S43:W43"/>
    <mergeCell ref="J41:O41"/>
    <mergeCell ref="J40:O40"/>
    <mergeCell ref="J42:O42"/>
  </mergeCells>
  <printOptions horizontalCentered="1"/>
  <pageMargins left="0.15" right="0.15" top="0.5" bottom="0.5" header="0.25" footer="0.25"/>
  <pageSetup paperSize="5" scale="67" orientation="landscape" r:id="rId1"/>
  <headerFooter>
    <oddHeader>&amp;CTOWN OF PRINCETON ~ &amp;14BUDGET WORKSHEET</oddHeader>
    <oddFooter xml:space="preserve">&amp;L&amp;D&amp;R&amp;F/&amp;A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44</vt:i4>
      </vt:variant>
    </vt:vector>
  </HeadingPairs>
  <TitlesOfParts>
    <vt:vector size="87" baseType="lpstr">
      <vt:lpstr>Revenue Snapshot</vt:lpstr>
      <vt:lpstr>FY20 Cap Summary</vt:lpstr>
      <vt:lpstr>FY20 OPERATIONAL BUDGET SUMMARY</vt:lpstr>
      <vt:lpstr>FY21 OPERATIONAL BUDGET SUM-NEW</vt:lpstr>
      <vt:lpstr>114-MOD</vt:lpstr>
      <vt:lpstr>122-SEL</vt:lpstr>
      <vt:lpstr>123-ADM</vt:lpstr>
      <vt:lpstr>135-ACT</vt:lpstr>
      <vt:lpstr>141-ASR</vt:lpstr>
      <vt:lpstr>145-TRS</vt:lpstr>
      <vt:lpstr>151-TCN</vt:lpstr>
      <vt:lpstr>155-MIS</vt:lpstr>
      <vt:lpstr>159-AST</vt:lpstr>
      <vt:lpstr>161-CLK</vt:lpstr>
      <vt:lpstr>162-ELE</vt:lpstr>
      <vt:lpstr>171-CCM</vt:lpstr>
      <vt:lpstr>172-EAC</vt:lpstr>
      <vt:lpstr>175-PBD</vt:lpstr>
      <vt:lpstr>176-ZBA</vt:lpstr>
      <vt:lpstr>177-OSC</vt:lpstr>
      <vt:lpstr>179-AGR</vt:lpstr>
      <vt:lpstr>192-TBD</vt:lpstr>
      <vt:lpstr>210-POL</vt:lpstr>
      <vt:lpstr>220-FIR</vt:lpstr>
      <vt:lpstr>231-AMB</vt:lpstr>
      <vt:lpstr>249-ACO</vt:lpstr>
      <vt:lpstr>291-EMR</vt:lpstr>
      <vt:lpstr>294-TRW</vt:lpstr>
      <vt:lpstr>420- ENV</vt:lpstr>
      <vt:lpstr>422-HWY</vt:lpstr>
      <vt:lpstr>423-S&amp;I</vt:lpstr>
      <vt:lpstr>424-STR</vt:lpstr>
      <vt:lpstr>433-W.E.</vt:lpstr>
      <vt:lpstr>491-CEM</vt:lpstr>
      <vt:lpstr>541-COA</vt:lpstr>
      <vt:lpstr>543-VET</vt:lpstr>
      <vt:lpstr>610-LIB</vt:lpstr>
      <vt:lpstr>630-P&amp;R</vt:lpstr>
      <vt:lpstr>691-HCM</vt:lpstr>
      <vt:lpstr>692-MMD</vt:lpstr>
      <vt:lpstr>7xx-DBT</vt:lpstr>
      <vt:lpstr>820-ASM</vt:lpstr>
      <vt:lpstr>9xx-EMP</vt:lpstr>
      <vt:lpstr>'210-POL'!_Hlk535832743</vt:lpstr>
      <vt:lpstr>'192-TBD'!Print_Area</vt:lpstr>
      <vt:lpstr>'231-AMB'!Print_Area</vt:lpstr>
      <vt:lpstr>'420- ENV'!Print_Area</vt:lpstr>
      <vt:lpstr>'820-ASM'!Print_Area</vt:lpstr>
      <vt:lpstr>'9xx-EMP'!Print_Area</vt:lpstr>
      <vt:lpstr>'FY20 OPERATIONAL BUDGET SUMMARY'!Print_Area</vt:lpstr>
      <vt:lpstr>'FY21 OPERATIONAL BUDGET SUM-NEW'!Print_Area</vt:lpstr>
      <vt:lpstr>'114-MOD'!Print_Titles</vt:lpstr>
      <vt:lpstr>'122-SEL'!Print_Titles</vt:lpstr>
      <vt:lpstr>'123-ADM'!Print_Titles</vt:lpstr>
      <vt:lpstr>'135-ACT'!Print_Titles</vt:lpstr>
      <vt:lpstr>'141-ASR'!Print_Titles</vt:lpstr>
      <vt:lpstr>'145-TRS'!Print_Titles</vt:lpstr>
      <vt:lpstr>'151-TCN'!Print_Titles</vt:lpstr>
      <vt:lpstr>'155-MIS'!Print_Titles</vt:lpstr>
      <vt:lpstr>'159-AST'!Print_Titles</vt:lpstr>
      <vt:lpstr>'161-CLK'!Print_Titles</vt:lpstr>
      <vt:lpstr>'162-ELE'!Print_Titles</vt:lpstr>
      <vt:lpstr>'171-CCM'!Print_Titles</vt:lpstr>
      <vt:lpstr>'172-EAC'!Print_Titles</vt:lpstr>
      <vt:lpstr>'175-PBD'!Print_Titles</vt:lpstr>
      <vt:lpstr>'176-ZBA'!Print_Titles</vt:lpstr>
      <vt:lpstr>'177-OSC'!Print_Titles</vt:lpstr>
      <vt:lpstr>'179-AGR'!Print_Titles</vt:lpstr>
      <vt:lpstr>'192-TBD'!Print_Titles</vt:lpstr>
      <vt:lpstr>'249-ACO'!Print_Titles</vt:lpstr>
      <vt:lpstr>'291-EMR'!Print_Titles</vt:lpstr>
      <vt:lpstr>'294-TRW'!Print_Titles</vt:lpstr>
      <vt:lpstr>'420- ENV'!Print_Titles</vt:lpstr>
      <vt:lpstr>'423-S&amp;I'!Print_Titles</vt:lpstr>
      <vt:lpstr>'424-STR'!Print_Titles</vt:lpstr>
      <vt:lpstr>'433-W.E.'!Print_Titles</vt:lpstr>
      <vt:lpstr>'491-CEM'!Print_Titles</vt:lpstr>
      <vt:lpstr>'543-VET'!Print_Titles</vt:lpstr>
      <vt:lpstr>'610-LIB'!Print_Titles</vt:lpstr>
      <vt:lpstr>'630-P&amp;R'!Print_Titles</vt:lpstr>
      <vt:lpstr>'691-HCM'!Print_Titles</vt:lpstr>
      <vt:lpstr>'692-MMD'!Print_Titles</vt:lpstr>
      <vt:lpstr>'7xx-DBT'!Print_Titles</vt:lpstr>
      <vt:lpstr>'820-ASM'!Print_Titles</vt:lpstr>
      <vt:lpstr>'9xx-EMP'!Print_Titles</vt:lpstr>
      <vt:lpstr>'FY20 OPERATIONAL BUDGET SUMMARY'!Print_Titles</vt:lpstr>
      <vt:lpstr>'FY21 OPERATIONAL BUDGET SUM-NEW'!Print_Titles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Nazarian</dc:creator>
  <cp:lastModifiedBy>Rick White</cp:lastModifiedBy>
  <cp:lastPrinted>2020-04-23T16:39:54Z</cp:lastPrinted>
  <dcterms:created xsi:type="dcterms:W3CDTF">2016-03-22T00:18:24Z</dcterms:created>
  <dcterms:modified xsi:type="dcterms:W3CDTF">2020-05-25T13:57:56Z</dcterms:modified>
</cp:coreProperties>
</file>