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"/>
    </mc:Choice>
  </mc:AlternateContent>
  <xr:revisionPtr revIDLastSave="0" documentId="8_{937B6885-DC66-4913-88AC-3ECA48F8B118}" xr6:coauthVersionLast="44" xr6:coauthVersionMax="44" xr10:uidLastSave="{00000000-0000-0000-0000-000000000000}"/>
  <bookViews>
    <workbookView xWindow="-120" yWindow="-120" windowWidth="29040" windowHeight="15840" xr2:uid="{4ED89FD9-6029-4714-B6C7-EDB862426753}"/>
  </bookViews>
  <sheets>
    <sheet name="Summary" sheetId="1" r:id="rId1"/>
    <sheet name="FY19--Additional &amp; Capital" sheetId="2" r:id="rId2"/>
    <sheet name="FY20--Additional &amp; Capita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H14" i="1" l="1"/>
  <c r="G14" i="1"/>
  <c r="F14" i="1"/>
  <c r="E14" i="1"/>
  <c r="D14" i="1"/>
  <c r="C14" i="1"/>
  <c r="B14" i="1"/>
  <c r="D11" i="1" l="1"/>
  <c r="D15" i="1" s="1"/>
  <c r="E10" i="1" l="1"/>
  <c r="F10" i="1" s="1"/>
  <c r="G10" i="1" s="1"/>
  <c r="H10" i="1" s="1"/>
  <c r="E5" i="1"/>
  <c r="F5" i="1" s="1"/>
  <c r="G5" i="1" s="1"/>
  <c r="H5" i="1" s="1"/>
  <c r="E4" i="1"/>
  <c r="F4" i="1" s="1"/>
  <c r="G4" i="1" s="1"/>
  <c r="H4" i="1" s="1"/>
  <c r="E7" i="1"/>
  <c r="F7" i="1" s="1"/>
  <c r="G7" i="1" s="1"/>
  <c r="H7" i="1" s="1"/>
  <c r="E6" i="1"/>
  <c r="F6" i="1" s="1"/>
  <c r="G6" i="1" s="1"/>
  <c r="H6" i="1" s="1"/>
  <c r="E2" i="1"/>
  <c r="F2" i="1" l="1"/>
  <c r="D53" i="1"/>
  <c r="D55" i="1" s="1"/>
  <c r="D57" i="1" s="1"/>
  <c r="G2" i="1" l="1"/>
  <c r="B34" i="1"/>
  <c r="H2" i="1" l="1"/>
  <c r="F39" i="1"/>
  <c r="G39" i="1"/>
  <c r="H39" i="1"/>
  <c r="E39" i="1"/>
  <c r="D39" i="1"/>
  <c r="C41" i="1"/>
  <c r="B36" i="1" l="1"/>
  <c r="B38" i="1" s="1"/>
  <c r="C34" i="1" s="1"/>
  <c r="E3" i="1" l="1"/>
  <c r="C4" i="1"/>
  <c r="C11" i="1" s="1"/>
  <c r="C15" i="1" s="1"/>
  <c r="C23" i="1" s="1"/>
  <c r="C19" i="1"/>
  <c r="D19" i="1" s="1"/>
  <c r="E19" i="1" s="1"/>
  <c r="F19" i="1" s="1"/>
  <c r="G19" i="1" s="1"/>
  <c r="H19" i="1" s="1"/>
  <c r="C18" i="1"/>
  <c r="D18" i="1" s="1"/>
  <c r="E18" i="1" s="1"/>
  <c r="F18" i="1" s="1"/>
  <c r="G18" i="1" s="1"/>
  <c r="H18" i="1" s="1"/>
  <c r="B18" i="1"/>
  <c r="B19" i="1"/>
  <c r="F3" i="1" l="1"/>
  <c r="E11" i="1"/>
  <c r="E15" i="1" s="1"/>
  <c r="D30" i="1"/>
  <c r="D32" i="1" s="1"/>
  <c r="B14" i="3"/>
  <c r="G3" i="1" l="1"/>
  <c r="F11" i="1"/>
  <c r="F15" i="1" s="1"/>
  <c r="E30" i="1"/>
  <c r="E32" i="1" s="1"/>
  <c r="F33" i="3"/>
  <c r="H25" i="3"/>
  <c r="H24" i="3"/>
  <c r="H22" i="3"/>
  <c r="H20" i="3"/>
  <c r="H17" i="3"/>
  <c r="H3" i="1" l="1"/>
  <c r="H11" i="1" s="1"/>
  <c r="H15" i="1" s="1"/>
  <c r="G11" i="1"/>
  <c r="G15" i="1" s="1"/>
  <c r="F30" i="1"/>
  <c r="F32" i="1" s="1"/>
  <c r="H33" i="3"/>
  <c r="H30" i="1" l="1"/>
  <c r="H32" i="1" s="1"/>
  <c r="G30" i="1"/>
  <c r="G32" i="1" s="1"/>
  <c r="C32" i="1"/>
  <c r="B53" i="1" l="1"/>
  <c r="B55" i="1" s="1"/>
  <c r="C51" i="1" s="1"/>
  <c r="B57" i="1" l="1"/>
  <c r="C13" i="2"/>
  <c r="G4" i="2"/>
  <c r="G3" i="2"/>
  <c r="G11" i="2" l="1"/>
  <c r="C53" i="1"/>
  <c r="A18" i="2"/>
  <c r="A20" i="2" s="1"/>
  <c r="B6" i="1" l="1"/>
  <c r="B11" i="1" l="1"/>
  <c r="B32" i="1"/>
  <c r="B15" i="1" l="1"/>
  <c r="B23" i="1" s="1"/>
  <c r="C55" i="1"/>
  <c r="C57" i="1" s="1"/>
  <c r="B40" i="1" l="1"/>
  <c r="C60" i="1" l="1"/>
  <c r="B59" i="1"/>
  <c r="B60" i="1" s="1"/>
  <c r="D59" i="1"/>
  <c r="D60" i="1" s="1"/>
  <c r="B44" i="1" l="1"/>
  <c r="B47" i="1" s="1"/>
  <c r="B42" i="1"/>
  <c r="C36" i="1"/>
  <c r="C38" i="1" s="1"/>
  <c r="C40" i="1" l="1"/>
  <c r="C42" i="1" s="1"/>
  <c r="D34" i="1"/>
  <c r="D36" i="1" s="1"/>
  <c r="D38" i="1" s="1"/>
  <c r="C44" i="1" l="1"/>
  <c r="C47" i="1"/>
  <c r="E34" i="1"/>
  <c r="E36" i="1" s="1"/>
  <c r="E38" i="1" s="1"/>
  <c r="D40" i="1"/>
  <c r="D44" i="1" s="1"/>
  <c r="D47" i="1" s="1"/>
  <c r="C45" i="1"/>
  <c r="E40" i="1" l="1"/>
  <c r="E44" i="1" s="1"/>
  <c r="F34" i="1"/>
  <c r="F36" i="1" s="1"/>
  <c r="F38" i="1" s="1"/>
  <c r="D45" i="1"/>
  <c r="F40" i="1" l="1"/>
  <c r="F44" i="1" s="1"/>
  <c r="G34" i="1"/>
  <c r="G36" i="1" s="1"/>
  <c r="G38" i="1" s="1"/>
  <c r="E45" i="1"/>
  <c r="E47" i="1"/>
  <c r="G40" i="1" l="1"/>
  <c r="G44" i="1" s="1"/>
  <c r="H34" i="1"/>
  <c r="H36" i="1" s="1"/>
  <c r="H38" i="1" s="1"/>
  <c r="H40" i="1" s="1"/>
  <c r="H44" i="1" s="1"/>
  <c r="F45" i="1"/>
  <c r="F47" i="1"/>
  <c r="H47" i="1" l="1"/>
  <c r="H45" i="1"/>
  <c r="G45" i="1"/>
  <c r="G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tc={1E124536-A5F8-49B0-8821-79DFCB83C67F}</author>
    <author>tc={6CD01F5C-A440-44D6-A6E2-32120498C11F}</author>
    <author>tc={89D82CC6-21ED-447C-B277-24A536B6583B}</author>
    <author>tc={AE44882C-9032-48D3-838A-348519358FC2}</author>
  </authors>
  <commentList>
    <comment ref="B8" authorId="0" shapeId="0" xr:uid="{1E124536-A5F8-49B0-8821-79DFCB83C67F}">
      <text>
        <t>[Threaded comment]
Your version of Excel allows you to read this threaded comment; however, any edits to it will get removed if the file is opened in a newer version of Excel. Learn more: https://go.microsoft.com/fwlink/?linkid=870924
Comment:
    non exempted debt 83,436+exempted debt 505,352</t>
      </text>
    </comment>
    <comment ref="C8" authorId="1" shapeId="0" xr:uid="{6CD01F5C-A440-44D6-A6E2-32120498C11F}">
      <text>
        <t>[Threaded comment]
Your version of Excel allows you to read this threaded comment; however, any edits to it will get removed if the file is opened in a newer version of Excel. Learn more: https://go.microsoft.com/fwlink/?linkid=870924
Comment:
    Jim's original number: Exempted and Non-exempted debts=487,125
Reply:
    This line should add additional $148,000 WRSD exempt debt, since it is not included in Education line 4.</t>
      </text>
    </comment>
    <comment ref="C22" authorId="2" shapeId="0" xr:uid="{89D82CC6-21ED-447C-B277-24A536B6583B}">
      <text>
        <t>[Threaded comment]
Your version of Excel allows you to read this threaded comment; however, any edits to it will get removed if the file is opened in a newer version of Excel. Learn more: https://go.microsoft.com/fwlink/?linkid=870924
Comment:
    FY20 Overlay is $28,134.34</t>
      </text>
    </comment>
    <comment ref="C25" authorId="3" shapeId="0" xr:uid="{AE44882C-9032-48D3-838A-348519358FC2}">
      <text>
        <t>[Threaded comment]
Your version of Excel allows you to read this threaded comment; however, any edits to it will get removed if the file is opened in a newer version of Excel. Learn more: https://go.microsoft.com/fwlink/?linkid=870924
Comment:
    FY20 Estimated local receipts</t>
      </text>
    </comment>
  </commentList>
</comments>
</file>

<file path=xl/sharedStrings.xml><?xml version="1.0" encoding="utf-8"?>
<sst xmlns="http://schemas.openxmlformats.org/spreadsheetml/2006/main" count="237" uniqueCount="198">
  <si>
    <t>General Government</t>
  </si>
  <si>
    <t>Public Safety</t>
  </si>
  <si>
    <t>Education</t>
  </si>
  <si>
    <t>Public Works &amp; Facilities</t>
  </si>
  <si>
    <t>Human Services</t>
  </si>
  <si>
    <t>Culture &amp; Recreation</t>
  </si>
  <si>
    <t xml:space="preserve">Misc. </t>
  </si>
  <si>
    <t>Additional Items</t>
  </si>
  <si>
    <t>Overlay</t>
  </si>
  <si>
    <t>Subtotal</t>
  </si>
  <si>
    <t>Total</t>
  </si>
  <si>
    <t>Local Receipts</t>
  </si>
  <si>
    <t>State Aid</t>
  </si>
  <si>
    <t>Stabilzation Funds</t>
  </si>
  <si>
    <t>Available Funds</t>
  </si>
  <si>
    <t>Overlay Surplus</t>
  </si>
  <si>
    <t>2 1/2 increase</t>
  </si>
  <si>
    <t xml:space="preserve">subtotal </t>
  </si>
  <si>
    <t xml:space="preserve">new growth </t>
  </si>
  <si>
    <t xml:space="preserve">Free Cash </t>
  </si>
  <si>
    <t xml:space="preserve">total </t>
  </si>
  <si>
    <t>less 180k transfer in 20 to stab</t>
  </si>
  <si>
    <t>x1.04</t>
  </si>
  <si>
    <t>level</t>
  </si>
  <si>
    <t xml:space="preserve">per schedule </t>
  </si>
  <si>
    <t xml:space="preserve">too tight </t>
  </si>
  <si>
    <t xml:space="preserve">always level </t>
  </si>
  <si>
    <t>enterprise</t>
  </si>
  <si>
    <t>FY19</t>
  </si>
  <si>
    <t>FY19 Notes</t>
  </si>
  <si>
    <t>Art 6: appro. Additional $50,000 for COA</t>
  </si>
  <si>
    <t>Names in Gateway Reporting</t>
  </si>
  <si>
    <t>Art 4C; Art 4D; Art 4E; Art 4F; Art 4G;</t>
  </si>
  <si>
    <t>Capital Improvement</t>
  </si>
  <si>
    <t>Art 4C</t>
  </si>
  <si>
    <t>Snow&amp;Ice deficit-Transfer</t>
  </si>
  <si>
    <t>Snow&amp;Ice deficit-from Free cash</t>
  </si>
  <si>
    <t>Ambulance</t>
  </si>
  <si>
    <t>Art 4A</t>
  </si>
  <si>
    <t>Art 4B</t>
  </si>
  <si>
    <t>Trash-Rasie &amp; Appro</t>
  </si>
  <si>
    <t>Art 4D</t>
  </si>
  <si>
    <t>Art 4E</t>
  </si>
  <si>
    <t>OPEB-free cash</t>
  </si>
  <si>
    <t>Goodnow book-free cash</t>
  </si>
  <si>
    <t>Art 4F</t>
  </si>
  <si>
    <t>Art 4G</t>
  </si>
  <si>
    <t>Town Concert-free cash</t>
  </si>
  <si>
    <t>Washusett Greenway-free cash</t>
  </si>
  <si>
    <t>Art 4H</t>
  </si>
  <si>
    <t>Chapter 90</t>
  </si>
  <si>
    <t>Art 9</t>
  </si>
  <si>
    <t>Stabilization of Town Hall Annex</t>
  </si>
  <si>
    <t>Art 10</t>
  </si>
  <si>
    <t>Public Safety Building Repair</t>
  </si>
  <si>
    <t>Art 11</t>
  </si>
  <si>
    <t>Public Safety Complex</t>
  </si>
  <si>
    <t>Art 15</t>
  </si>
  <si>
    <t>Raise additonal to offset borrowing</t>
  </si>
  <si>
    <t>Art 16</t>
  </si>
  <si>
    <t>School Septic System stab.</t>
  </si>
  <si>
    <t>Art 18</t>
  </si>
  <si>
    <t>Early Childhood center parking lot</t>
  </si>
  <si>
    <t>Art 19</t>
  </si>
  <si>
    <t>Gazebo Repair</t>
  </si>
  <si>
    <t>Art 20</t>
  </si>
  <si>
    <t>Fire Station #2 interior paint</t>
  </si>
  <si>
    <t>Art 21</t>
  </si>
  <si>
    <t>IT infrastructure</t>
  </si>
  <si>
    <t>Art 4B: Raise $3000 for trash; Art Art 15: Raise $120,000 to offset borrowing</t>
  </si>
  <si>
    <t>Match with tax recap--page 4</t>
  </si>
  <si>
    <t>Cherry Sheet offset</t>
  </si>
  <si>
    <t>Other deficit (Agency Fund)</t>
  </si>
  <si>
    <r>
      <t xml:space="preserve">Prior Year's </t>
    </r>
    <r>
      <rPr>
        <b/>
        <u/>
        <sz val="11"/>
        <color theme="1"/>
        <rFont val="Calibri"/>
        <family val="2"/>
        <scheme val="minor"/>
      </rPr>
      <t>Levy Limit</t>
    </r>
  </si>
  <si>
    <t>Excess Levy Capacity</t>
  </si>
  <si>
    <t xml:space="preserve">Debt exclusion </t>
  </si>
  <si>
    <t>Max Allowable Levy</t>
  </si>
  <si>
    <r>
      <t xml:space="preserve">Current Year's </t>
    </r>
    <r>
      <rPr>
        <b/>
        <u/>
        <sz val="11"/>
        <color theme="1"/>
        <rFont val="Calibri"/>
        <family val="2"/>
        <scheme val="minor"/>
      </rPr>
      <t>Levy Limit</t>
    </r>
  </si>
  <si>
    <t>Additional Items:</t>
  </si>
  <si>
    <t>OPEB</t>
  </si>
  <si>
    <t>Transfer to Stabilization</t>
  </si>
  <si>
    <t>Transfer to Inf. Stabilization</t>
  </si>
  <si>
    <t>FY18 Snow and Ice Deficit</t>
  </si>
  <si>
    <t>School Septic System Stabilization</t>
  </si>
  <si>
    <t>Band Concerts &amp; Goodnow Lib. Gift</t>
  </si>
  <si>
    <t>Wachusett Greenways (Rail Trail)</t>
  </si>
  <si>
    <t>Four Corners Hayfields Lease (FY19 Rev)</t>
  </si>
  <si>
    <t>Trash</t>
  </si>
  <si>
    <t>Project #</t>
  </si>
  <si>
    <t>Item</t>
  </si>
  <si>
    <t>REQUEST AMOUNT</t>
  </si>
  <si>
    <t xml:space="preserve">PRIORITY </t>
  </si>
  <si>
    <r>
      <t xml:space="preserve">SB DISCUSSION AT 4/17/19 MEETING (ch anges afterwards shown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)</t>
    </r>
  </si>
  <si>
    <t>ASR1</t>
  </si>
  <si>
    <t>Obtain oblique aerial imagery of Town</t>
  </si>
  <si>
    <t>Low</t>
  </si>
  <si>
    <t>BLDG1</t>
  </si>
  <si>
    <t>PFD Generator Replacement</t>
  </si>
  <si>
    <t>High</t>
  </si>
  <si>
    <t>BLDG3</t>
  </si>
  <si>
    <t>Town Center Bldg’s Water Supply Upgrade</t>
  </si>
  <si>
    <t>BLDG6</t>
  </si>
  <si>
    <t>Highway Dept Generator Replacement</t>
  </si>
  <si>
    <t>Medium</t>
  </si>
  <si>
    <t>BLDG9</t>
  </si>
  <si>
    <t>Highway Salt Barn &amp; Cold Storage Bldg Repairs</t>
  </si>
  <si>
    <t>BLDG12</t>
  </si>
  <si>
    <t>Utility Trk Repairs (Building Maint. Supervisor)</t>
  </si>
  <si>
    <t>BLDG13 - "NEW"</t>
  </si>
  <si>
    <t>Reno space @private site/move/rental costs</t>
  </si>
  <si>
    <t>CLRK1</t>
  </si>
  <si>
    <t>Replace voting booths</t>
  </si>
  <si>
    <t>Medium-High</t>
  </si>
  <si>
    <t>Purchase out of FY19 budget</t>
  </si>
  <si>
    <t>COA1</t>
  </si>
  <si>
    <t>Implement MySeniorCenter software</t>
  </si>
  <si>
    <t>Unknown</t>
  </si>
  <si>
    <t>COA2</t>
  </si>
  <si>
    <t>Senior/Community Center Room Divider</t>
  </si>
  <si>
    <t>Remove/Reeval</t>
  </si>
  <si>
    <t>COA3</t>
  </si>
  <si>
    <t>Upgrades to Senior Center Furnishings</t>
  </si>
  <si>
    <t>FD2</t>
  </si>
  <si>
    <t>Storage at Fire Station #2</t>
  </si>
  <si>
    <r>
      <t xml:space="preserve">FSC1 - </t>
    </r>
    <r>
      <rPr>
        <sz val="12"/>
        <color rgb="FF0070C0"/>
        <rFont val="Calibri"/>
        <family val="2"/>
        <scheme val="minor"/>
      </rPr>
      <t>"NEW"</t>
    </r>
  </si>
  <si>
    <t>Additional $28k for Phase 1 of design</t>
  </si>
  <si>
    <r>
      <t>FSC2 -</t>
    </r>
    <r>
      <rPr>
        <sz val="12"/>
        <color rgb="FF0070C0"/>
        <rFont val="Calibri"/>
        <family val="2"/>
        <scheme val="minor"/>
      </rPr>
      <t xml:space="preserve"> "NEW"</t>
    </r>
  </si>
  <si>
    <t>Transfer $500k for Phase 2, etc. for design</t>
  </si>
  <si>
    <t>HIST1</t>
  </si>
  <si>
    <t>Replace lights on Town Common</t>
  </si>
  <si>
    <t>HWY1</t>
  </si>
  <si>
    <t>Replace 1988 Mack dump truck</t>
  </si>
  <si>
    <t>HIgh</t>
  </si>
  <si>
    <t>HWY4</t>
  </si>
  <si>
    <t>Repave parking lot at Thomas Prince School</t>
  </si>
  <si>
    <t>LIB1</t>
  </si>
  <si>
    <t>Repairs to the historical clock tower</t>
  </si>
  <si>
    <t>LIB2</t>
  </si>
  <si>
    <t>Repair historical windows</t>
  </si>
  <si>
    <t>PD1</t>
  </si>
  <si>
    <t>Replace bulletproof vests</t>
  </si>
  <si>
    <t>PD2</t>
  </si>
  <si>
    <t>Replace portable radios</t>
  </si>
  <si>
    <r>
      <t>PD5 - FY20 Amount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70C0"/>
        <rFont val="Calibri"/>
        <family val="2"/>
        <scheme val="minor"/>
      </rPr>
      <t>"NEW"</t>
    </r>
  </si>
  <si>
    <t xml:space="preserve">1 Mobile Data Terminal (MDT) for FY19 cruiser </t>
  </si>
  <si>
    <t>PD7</t>
  </si>
  <si>
    <t>Replace 2015 cruiser</t>
  </si>
  <si>
    <t>PD8</t>
  </si>
  <si>
    <t>Replace computers</t>
  </si>
  <si>
    <r>
      <t>PD10 -</t>
    </r>
    <r>
      <rPr>
        <sz val="12"/>
        <color rgb="FF0070C0"/>
        <rFont val="Calibri"/>
        <family val="2"/>
        <scheme val="minor"/>
      </rPr>
      <t xml:space="preserve"> "NEW"</t>
    </r>
  </si>
  <si>
    <t>Carport for Police Department</t>
  </si>
  <si>
    <t>PR2</t>
  </si>
  <si>
    <t>Repair of Princeton Athletic Fields</t>
  </si>
  <si>
    <t>Policy Decision</t>
  </si>
  <si>
    <t>PR3</t>
  </si>
  <si>
    <t>Purchase of Soccer Goals/ nets</t>
  </si>
  <si>
    <t>RAC1</t>
  </si>
  <si>
    <t>Road projects (Chp 90 funding)</t>
  </si>
  <si>
    <t>RAC2</t>
  </si>
  <si>
    <t>Road projects (Town funding)</t>
  </si>
  <si>
    <t>TA1</t>
  </si>
  <si>
    <t>PEG Access Capital Project</t>
  </si>
  <si>
    <t>9/21/2020 deadline</t>
  </si>
  <si>
    <t>WRSD1</t>
  </si>
  <si>
    <t>Add two security cameras at TPS</t>
  </si>
  <si>
    <t>Raise and Appro</t>
  </si>
  <si>
    <t xml:space="preserve">Additional Items </t>
  </si>
  <si>
    <t>x 1.025</t>
  </si>
  <si>
    <t>Prior Year Tax Levy</t>
  </si>
  <si>
    <t>New Growth</t>
  </si>
  <si>
    <t>Current Year Tax Levy</t>
  </si>
  <si>
    <t>Levy Limit</t>
  </si>
  <si>
    <t>Deficit/Surplus b/w Expenditure &amp; Revenue</t>
  </si>
  <si>
    <t>Level</t>
  </si>
  <si>
    <t>Total Revenue</t>
  </si>
  <si>
    <t>Increase/Decrease</t>
  </si>
  <si>
    <t>FY 2019 Actual</t>
  </si>
  <si>
    <t>FY 2020 Estimated</t>
  </si>
  <si>
    <t>FY 2021 Projected</t>
  </si>
  <si>
    <t>FY 2022 Projected</t>
  </si>
  <si>
    <t>FY 2023 Projected</t>
  </si>
  <si>
    <t>FY 2024 Projected</t>
  </si>
  <si>
    <t>FY 2025 Projected</t>
  </si>
  <si>
    <t>Excess levy capacity</t>
  </si>
  <si>
    <t>x1.02</t>
  </si>
  <si>
    <t>x 1.02  history shows 53% increase</t>
  </si>
  <si>
    <t>x 1.02</t>
  </si>
  <si>
    <t>Chapter 90 / State Grants</t>
  </si>
  <si>
    <t>Debt Exclusion</t>
  </si>
  <si>
    <t>Debt Service</t>
  </si>
  <si>
    <t>Intergovernmental</t>
  </si>
  <si>
    <t>Subtotal Operating Budget</t>
  </si>
  <si>
    <t>Subtotal Capital</t>
  </si>
  <si>
    <t>Subtotal Operating and Capital</t>
  </si>
  <si>
    <t xml:space="preserve">x1.04 </t>
  </si>
  <si>
    <t>from debt service sheets</t>
  </si>
  <si>
    <t xml:space="preserve">Tax Levy     </t>
  </si>
  <si>
    <t xml:space="preserve">Based on Gateway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</si>
</sst>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0" borderId="0" xfId="0" applyFont="1"/>
    <xf numFmtId="44" fontId="2" fillId="0" borderId="0" xfId="0" applyNumberFormat="1" applyFont="1"/>
    <xf numFmtId="44" fontId="0" fillId="0" borderId="0" xfId="0" applyNumberFormat="1" applyFont="1"/>
    <xf numFmtId="0" fontId="0" fillId="0" borderId="1" xfId="0" applyBorder="1" applyAlignment="1">
      <alignment horizontal="right"/>
    </xf>
    <xf numFmtId="44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44" fontId="0" fillId="2" borderId="0" xfId="0" applyNumberFormat="1" applyFont="1" applyFill="1"/>
    <xf numFmtId="44" fontId="0" fillId="3" borderId="0" xfId="0" applyNumberFormat="1" applyFont="1" applyFill="1"/>
    <xf numFmtId="9" fontId="2" fillId="2" borderId="0" xfId="2" applyFont="1" applyFill="1"/>
    <xf numFmtId="44" fontId="2" fillId="2" borderId="0" xfId="2" applyNumberFormat="1" applyFont="1" applyFill="1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4" fontId="0" fillId="0" borderId="0" xfId="0" applyNumberFormat="1" applyAlignment="1">
      <alignment vertical="top"/>
    </xf>
    <xf numFmtId="44" fontId="2" fillId="0" borderId="2" xfId="1" applyNumberFormat="1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0" fontId="6" fillId="0" borderId="3" xfId="0" applyFont="1" applyBorder="1"/>
    <xf numFmtId="44" fontId="0" fillId="0" borderId="3" xfId="0" applyNumberFormat="1" applyBorder="1"/>
    <xf numFmtId="49" fontId="0" fillId="0" borderId="3" xfId="0" applyNumberFormat="1" applyBorder="1" applyAlignment="1">
      <alignment horizontal="center" wrapText="1"/>
    </xf>
    <xf numFmtId="44" fontId="0" fillId="4" borderId="3" xfId="0" applyNumberFormat="1" applyFill="1" applyBorder="1" applyAlignment="1">
      <alignment horizontal="left"/>
    </xf>
    <xf numFmtId="0" fontId="7" fillId="0" borderId="3" xfId="0" applyFont="1" applyBorder="1"/>
    <xf numFmtId="44" fontId="4" fillId="0" borderId="3" xfId="0" applyNumberFormat="1" applyFont="1" applyBorder="1"/>
    <xf numFmtId="49" fontId="4" fillId="0" borderId="3" xfId="0" applyNumberFormat="1" applyFont="1" applyBorder="1" applyAlignment="1">
      <alignment horizontal="center" wrapText="1"/>
    </xf>
    <xf numFmtId="44" fontId="4" fillId="4" borderId="3" xfId="0" applyNumberFormat="1" applyFont="1" applyFill="1" applyBorder="1" applyAlignment="1">
      <alignment horizontal="left" wrapText="1"/>
    </xf>
    <xf numFmtId="44" fontId="0" fillId="0" borderId="3" xfId="0" applyNumberFormat="1" applyBorder="1" applyAlignment="1">
      <alignment horizontal="left"/>
    </xf>
    <xf numFmtId="44" fontId="0" fillId="0" borderId="3" xfId="0" applyNumberFormat="1" applyBorder="1" applyAlignment="1">
      <alignment horizontal="center"/>
    </xf>
    <xf numFmtId="49" fontId="9" fillId="0" borderId="3" xfId="0" applyNumberFormat="1" applyFont="1" applyBorder="1" applyAlignment="1">
      <alignment horizontal="center" wrapText="1"/>
    </xf>
    <xf numFmtId="44" fontId="9" fillId="4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left" vertical="top"/>
    </xf>
    <xf numFmtId="44" fontId="0" fillId="4" borderId="3" xfId="0" applyNumberFormat="1" applyFill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vertical="top"/>
    </xf>
    <xf numFmtId="44" fontId="2" fillId="0" borderId="4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44" fontId="4" fillId="2" borderId="3" xfId="0" applyNumberFormat="1" applyFont="1" applyFill="1" applyBorder="1" applyAlignment="1">
      <alignment horizontal="left"/>
    </xf>
    <xf numFmtId="44" fontId="0" fillId="2" borderId="3" xfId="0" applyNumberFormat="1" applyFill="1" applyBorder="1" applyAlignment="1">
      <alignment horizontal="left"/>
    </xf>
    <xf numFmtId="9" fontId="0" fillId="0" borderId="0" xfId="2" applyFont="1" applyFill="1"/>
    <xf numFmtId="0" fontId="0" fillId="4" borderId="5" xfId="0" applyFill="1" applyBorder="1" applyAlignment="1">
      <alignment horizontal="left" vertical="top"/>
    </xf>
    <xf numFmtId="44" fontId="0" fillId="2" borderId="5" xfId="0" applyNumberFormat="1" applyFill="1" applyBorder="1" applyAlignment="1">
      <alignment horizontal="right" vertical="top"/>
    </xf>
    <xf numFmtId="44" fontId="0" fillId="2" borderId="5" xfId="1" applyNumberFormat="1" applyFont="1" applyFill="1" applyBorder="1" applyAlignment="1">
      <alignment horizontal="right" vertical="top" indent="2"/>
    </xf>
    <xf numFmtId="44" fontId="4" fillId="2" borderId="5" xfId="1" applyNumberFormat="1" applyFont="1" applyFill="1" applyBorder="1" applyAlignment="1">
      <alignment horizontal="right" vertical="top" indent="2"/>
    </xf>
    <xf numFmtId="44" fontId="0" fillId="2" borderId="5" xfId="1" applyNumberFormat="1" applyFont="1" applyFill="1" applyBorder="1" applyAlignment="1">
      <alignment horizontal="right" vertical="top"/>
    </xf>
    <xf numFmtId="44" fontId="1" fillId="2" borderId="5" xfId="1" applyNumberFormat="1" applyFill="1" applyBorder="1" applyAlignment="1">
      <alignment horizontal="right" vertical="top"/>
    </xf>
    <xf numFmtId="44" fontId="0" fillId="0" borderId="0" xfId="1" applyNumberFormat="1" applyFont="1" applyFill="1"/>
    <xf numFmtId="44" fontId="0" fillId="0" borderId="0" xfId="1" applyNumberFormat="1" applyFont="1"/>
    <xf numFmtId="44" fontId="2" fillId="0" borderId="0" xfId="1" applyNumberFormat="1" applyFont="1"/>
    <xf numFmtId="44" fontId="2" fillId="0" borderId="0" xfId="1" applyNumberFormat="1" applyFont="1" applyFill="1"/>
    <xf numFmtId="44" fontId="0" fillId="0" borderId="0" xfId="2" applyNumberFormat="1" applyFont="1" applyFill="1"/>
    <xf numFmtId="44" fontId="0" fillId="0" borderId="0" xfId="0" applyNumberFormat="1" applyFill="1"/>
    <xf numFmtId="44" fontId="4" fillId="0" borderId="0" xfId="0" applyNumberFormat="1" applyFont="1"/>
    <xf numFmtId="0" fontId="2" fillId="0" borderId="0" xfId="0" applyFont="1" applyAlignment="1">
      <alignment horizontal="right"/>
    </xf>
    <xf numFmtId="44" fontId="1" fillId="0" borderId="0" xfId="1" applyNumberFormat="1" applyFont="1" applyFill="1"/>
    <xf numFmtId="0" fontId="2" fillId="0" borderId="0" xfId="0" applyFont="1" applyAlignment="1">
      <alignment horizontal="left"/>
    </xf>
    <xf numFmtId="44" fontId="0" fillId="3" borderId="0" xfId="1" applyNumberFormat="1" applyFont="1" applyFill="1"/>
    <xf numFmtId="0" fontId="2" fillId="0" borderId="6" xfId="0" applyFont="1" applyBorder="1" applyAlignment="1">
      <alignment horizontal="right"/>
    </xf>
    <xf numFmtId="44" fontId="2" fillId="0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ny Lin" id="{76C311C3-E93A-41A3-9B1C-34DC9D51BED8}" userId="S::accountant@town.princeton.ma.us::c5c906e2-4b65-4da7-abb9-b78728c23ff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05-15T15:05:33.05" personId="{76C311C3-E93A-41A3-9B1C-34DC9D51BED8}" id="{1E124536-A5F8-49B0-8821-79DFCB83C67F}">
    <text>non exempted debt 83,436+exempted debt 505,352</text>
  </threadedComment>
  <threadedComment ref="C8" dT="2020-05-15T14:35:24.56" personId="{76C311C3-E93A-41A3-9B1C-34DC9D51BED8}" id="{6CD01F5C-A440-44D6-A6E2-32120498C11F}">
    <text>Jim's original number: Exempted and Non-exempted debts=487,125</text>
  </threadedComment>
  <threadedComment ref="C8" dT="2020-05-15T14:46:49.71" personId="{76C311C3-E93A-41A3-9B1C-34DC9D51BED8}" id="{ECD8F289-4F3E-49A4-8AC6-A0DE4A1061BE}" parentId="{6CD01F5C-A440-44D6-A6E2-32120498C11F}">
    <text>This line should add additional $148,000 WRSD exempt debt, since it is not included in Education line 4.</text>
  </threadedComment>
  <threadedComment ref="C22" dT="2020-05-15T14:38:25.00" personId="{76C311C3-E93A-41A3-9B1C-34DC9D51BED8}" id="{89D82CC6-21ED-447C-B277-24A536B6583B}">
    <text>FY20 Overlay is $28,134.34</text>
  </threadedComment>
  <threadedComment ref="C25" dT="2020-05-15T15:36:28.55" personId="{76C311C3-E93A-41A3-9B1C-34DC9D51BED8}" id="{AE44882C-9032-48D3-838A-348519358FC2}">
    <text>FY20 Estimated local receipts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9BFB-94C6-4C0D-8C01-4BF28B1780C6}">
  <sheetPr>
    <pageSetUpPr fitToPage="1"/>
  </sheetPr>
  <dimension ref="A1:J60"/>
  <sheetViews>
    <sheetView tabSelected="1" zoomScale="120" zoomScaleNormal="120" workbookViewId="0">
      <pane ySplit="1" topLeftCell="A2" activePane="bottomLeft" state="frozen"/>
      <selection pane="bottomLeft" activeCell="A33" sqref="A33:A47"/>
    </sheetView>
  </sheetViews>
  <sheetFormatPr defaultRowHeight="15" x14ac:dyDescent="0.25"/>
  <cols>
    <col min="1" max="1" width="40.85546875" style="3" bestFit="1" customWidth="1"/>
    <col min="2" max="2" width="16.85546875" style="2" customWidth="1"/>
    <col min="3" max="3" width="19.42578125" style="2" customWidth="1"/>
    <col min="4" max="7" width="18.28515625" style="2" bestFit="1" customWidth="1"/>
    <col min="8" max="8" width="17.7109375" style="2" customWidth="1"/>
    <col min="9" max="9" width="41.140625" bestFit="1" customWidth="1"/>
    <col min="10" max="10" width="64.28515625" bestFit="1" customWidth="1"/>
    <col min="14" max="14" width="63" customWidth="1"/>
  </cols>
  <sheetData>
    <row r="1" spans="1:10" s="3" customFormat="1" x14ac:dyDescent="0.25">
      <c r="A1" s="3" t="s">
        <v>31</v>
      </c>
      <c r="B1" s="6" t="s">
        <v>176</v>
      </c>
      <c r="C1" s="6" t="s">
        <v>177</v>
      </c>
      <c r="D1" s="6" t="s">
        <v>178</v>
      </c>
      <c r="E1" s="6" t="s">
        <v>179</v>
      </c>
      <c r="F1" s="6" t="s">
        <v>180</v>
      </c>
      <c r="G1" s="6" t="s">
        <v>181</v>
      </c>
      <c r="H1" s="6" t="s">
        <v>182</v>
      </c>
      <c r="J1" s="3" t="s">
        <v>29</v>
      </c>
    </row>
    <row r="2" spans="1:10" x14ac:dyDescent="0.25">
      <c r="A2" s="3" t="s">
        <v>0</v>
      </c>
      <c r="B2" s="52">
        <v>758553.76</v>
      </c>
      <c r="C2" s="52">
        <v>781008.62</v>
      </c>
      <c r="D2" s="52">
        <v>781765.21</v>
      </c>
      <c r="E2" s="52">
        <f t="shared" ref="E2:H2" si="0">D2*1.02</f>
        <v>797400.51419999998</v>
      </c>
      <c r="F2" s="52">
        <f t="shared" si="0"/>
        <v>813348.52448399994</v>
      </c>
      <c r="G2" s="52">
        <f t="shared" si="0"/>
        <v>829615.49497368</v>
      </c>
      <c r="H2" s="52">
        <f t="shared" si="0"/>
        <v>846207.80487315357</v>
      </c>
      <c r="I2" t="s">
        <v>184</v>
      </c>
    </row>
    <row r="3" spans="1:10" x14ac:dyDescent="0.25">
      <c r="A3" s="3" t="s">
        <v>1</v>
      </c>
      <c r="B3" s="52">
        <v>1199096.51</v>
      </c>
      <c r="C3" s="52">
        <v>1231595.1399999999</v>
      </c>
      <c r="D3" s="52">
        <v>1283792.56</v>
      </c>
      <c r="E3" s="52">
        <f>D3*1.04</f>
        <v>1335144.2624000001</v>
      </c>
      <c r="F3" s="52">
        <f>E3*1.04</f>
        <v>1388550.0328960002</v>
      </c>
      <c r="G3" s="52">
        <f>F3*1.04</f>
        <v>1444092.0342118402</v>
      </c>
      <c r="H3" s="52">
        <f>G3*1.04</f>
        <v>1501855.7155803139</v>
      </c>
      <c r="I3" s="1" t="s">
        <v>22</v>
      </c>
    </row>
    <row r="4" spans="1:10" x14ac:dyDescent="0.25">
      <c r="A4" s="3" t="s">
        <v>2</v>
      </c>
      <c r="B4" s="52">
        <v>5045301.5</v>
      </c>
      <c r="C4" s="52">
        <f>5338954-148000</f>
        <v>5190954</v>
      </c>
      <c r="D4" s="52">
        <v>5674056</v>
      </c>
      <c r="E4" s="52">
        <f t="shared" ref="E4:H4" si="1">D4*1.04</f>
        <v>5901018.2400000002</v>
      </c>
      <c r="F4" s="52">
        <f t="shared" si="1"/>
        <v>6137058.9696000004</v>
      </c>
      <c r="G4" s="52">
        <f t="shared" si="1"/>
        <v>6382541.3283840008</v>
      </c>
      <c r="H4" s="52">
        <f t="shared" si="1"/>
        <v>6637842.981519361</v>
      </c>
      <c r="I4" s="1" t="s">
        <v>194</v>
      </c>
    </row>
    <row r="5" spans="1:10" x14ac:dyDescent="0.25">
      <c r="A5" s="3" t="s">
        <v>3</v>
      </c>
      <c r="B5" s="52">
        <v>1254944.29</v>
      </c>
      <c r="C5" s="52">
        <v>1265444.26</v>
      </c>
      <c r="D5" s="52">
        <v>1259849.3999999999</v>
      </c>
      <c r="E5" s="52">
        <f t="shared" ref="E5:H5" si="2">D5*1.02</f>
        <v>1285046.388</v>
      </c>
      <c r="F5" s="52">
        <f t="shared" si="2"/>
        <v>1310747.3157600001</v>
      </c>
      <c r="G5" s="52">
        <f t="shared" si="2"/>
        <v>1336962.2620752002</v>
      </c>
      <c r="H5" s="52">
        <f t="shared" si="2"/>
        <v>1363701.5073167041</v>
      </c>
      <c r="I5" s="1" t="s">
        <v>184</v>
      </c>
    </row>
    <row r="6" spans="1:10" x14ac:dyDescent="0.25">
      <c r="A6" s="3" t="s">
        <v>4</v>
      </c>
      <c r="B6" s="52">
        <f>65614.27+50000</f>
        <v>115614.27</v>
      </c>
      <c r="C6" s="52">
        <v>115614.27</v>
      </c>
      <c r="D6" s="52">
        <v>133007.43</v>
      </c>
      <c r="E6" s="52">
        <f t="shared" ref="E6:H6" si="3">D6*1.02</f>
        <v>135667.57860000001</v>
      </c>
      <c r="F6" s="52">
        <f t="shared" si="3"/>
        <v>138380.93017200002</v>
      </c>
      <c r="G6" s="52">
        <f t="shared" si="3"/>
        <v>141148.54877544002</v>
      </c>
      <c r="H6" s="52">
        <f t="shared" si="3"/>
        <v>143971.51975094882</v>
      </c>
      <c r="I6" s="1" t="s">
        <v>185</v>
      </c>
      <c r="J6" t="s">
        <v>30</v>
      </c>
    </row>
    <row r="7" spans="1:10" x14ac:dyDescent="0.25">
      <c r="A7" s="3" t="s">
        <v>5</v>
      </c>
      <c r="B7" s="52">
        <v>217563.22</v>
      </c>
      <c r="C7" s="52">
        <v>222937.14</v>
      </c>
      <c r="D7" s="52">
        <v>216112.4</v>
      </c>
      <c r="E7" s="52">
        <f t="shared" ref="E7:H7" si="4">D7*1.02</f>
        <v>220434.64799999999</v>
      </c>
      <c r="F7" s="52">
        <f t="shared" si="4"/>
        <v>224843.34096</v>
      </c>
      <c r="G7" s="52">
        <f t="shared" si="4"/>
        <v>229340.20777919999</v>
      </c>
      <c r="H7" s="52">
        <f t="shared" si="4"/>
        <v>233927.01193478401</v>
      </c>
      <c r="I7" s="1" t="s">
        <v>186</v>
      </c>
    </row>
    <row r="8" spans="1:10" ht="15.75" customHeight="1" x14ac:dyDescent="0.25">
      <c r="A8" s="3" t="s">
        <v>189</v>
      </c>
      <c r="B8" s="62">
        <v>588788</v>
      </c>
      <c r="C8" s="62">
        <v>635125</v>
      </c>
      <c r="D8" s="52">
        <v>452700</v>
      </c>
      <c r="E8" s="52">
        <v>376131</v>
      </c>
      <c r="F8" s="52">
        <v>529935</v>
      </c>
      <c r="G8" s="52">
        <v>402824</v>
      </c>
      <c r="H8" s="52">
        <v>402825</v>
      </c>
      <c r="I8" s="1" t="s">
        <v>195</v>
      </c>
    </row>
    <row r="9" spans="1:10" x14ac:dyDescent="0.25">
      <c r="A9" s="3" t="s">
        <v>190</v>
      </c>
      <c r="B9" s="52">
        <v>26812</v>
      </c>
      <c r="C9" s="52">
        <v>26922</v>
      </c>
      <c r="D9" s="52">
        <v>27407</v>
      </c>
      <c r="E9" s="52">
        <v>27900.33</v>
      </c>
      <c r="F9" s="52">
        <v>28402.53</v>
      </c>
      <c r="G9" s="52">
        <v>28913.78</v>
      </c>
      <c r="H9" s="52">
        <v>29434.23</v>
      </c>
      <c r="I9" s="1"/>
    </row>
    <row r="10" spans="1:10" x14ac:dyDescent="0.25">
      <c r="A10" s="3" t="s">
        <v>6</v>
      </c>
      <c r="B10" s="52">
        <v>775908.88</v>
      </c>
      <c r="C10" s="52">
        <v>809725.91</v>
      </c>
      <c r="D10" s="52">
        <v>826978.64</v>
      </c>
      <c r="E10" s="52">
        <f t="shared" ref="E10:H10" si="5">D10*1.02</f>
        <v>843518.21279999998</v>
      </c>
      <c r="F10" s="52">
        <f t="shared" si="5"/>
        <v>860388.57705600001</v>
      </c>
      <c r="G10" s="52">
        <f t="shared" si="5"/>
        <v>877596.34859712003</v>
      </c>
      <c r="H10" s="52">
        <f t="shared" si="5"/>
        <v>895148.27556906245</v>
      </c>
      <c r="I10" s="1" t="s">
        <v>186</v>
      </c>
    </row>
    <row r="11" spans="1:10" x14ac:dyDescent="0.25">
      <c r="A11" s="59" t="s">
        <v>191</v>
      </c>
      <c r="B11" s="55">
        <f t="shared" ref="B11:H11" si="6">SUM(B2:B10)</f>
        <v>9982582.4299999997</v>
      </c>
      <c r="C11" s="55">
        <f t="shared" si="6"/>
        <v>10279326.34</v>
      </c>
      <c r="D11" s="55">
        <f t="shared" si="6"/>
        <v>10655668.640000001</v>
      </c>
      <c r="E11" s="55">
        <f t="shared" si="6"/>
        <v>10922261.174000001</v>
      </c>
      <c r="F11" s="55">
        <f t="shared" si="6"/>
        <v>11431655.220928</v>
      </c>
      <c r="G11" s="55">
        <f t="shared" si="6"/>
        <v>11673034.004796483</v>
      </c>
      <c r="H11" s="55">
        <f t="shared" si="6"/>
        <v>12054914.046544328</v>
      </c>
      <c r="I11" s="1"/>
    </row>
    <row r="12" spans="1:10" x14ac:dyDescent="0.25">
      <c r="A12" s="61" t="s">
        <v>33</v>
      </c>
      <c r="B12" s="60">
        <v>1102105</v>
      </c>
      <c r="C12" s="60">
        <v>385857.12</v>
      </c>
      <c r="D12" s="60">
        <v>218553.26</v>
      </c>
      <c r="E12" s="60">
        <v>1168353.33</v>
      </c>
      <c r="F12" s="60">
        <v>1063080.44</v>
      </c>
      <c r="G12" s="60">
        <v>1098363.56</v>
      </c>
      <c r="H12" s="60">
        <v>951899.67</v>
      </c>
      <c r="I12" s="1"/>
    </row>
    <row r="13" spans="1:10" x14ac:dyDescent="0.25">
      <c r="A13" s="61" t="s">
        <v>187</v>
      </c>
      <c r="B13" s="60">
        <v>408834</v>
      </c>
      <c r="C13" s="60">
        <v>341061</v>
      </c>
      <c r="D13" s="60">
        <v>842885</v>
      </c>
      <c r="E13" s="60">
        <v>842885</v>
      </c>
      <c r="F13" s="60">
        <v>342885</v>
      </c>
      <c r="G13" s="60">
        <v>342885</v>
      </c>
      <c r="H13" s="60">
        <v>342885</v>
      </c>
      <c r="I13" s="1"/>
    </row>
    <row r="14" spans="1:10" x14ac:dyDescent="0.25">
      <c r="A14" s="59" t="s">
        <v>192</v>
      </c>
      <c r="B14" s="55">
        <f t="shared" ref="B14:H14" si="7">SUM(B12:B13)</f>
        <v>1510939</v>
      </c>
      <c r="C14" s="55">
        <f t="shared" si="7"/>
        <v>726918.12</v>
      </c>
      <c r="D14" s="55">
        <f t="shared" si="7"/>
        <v>1061438.26</v>
      </c>
      <c r="E14" s="55">
        <f t="shared" si="7"/>
        <v>2011238.33</v>
      </c>
      <c r="F14" s="55">
        <f t="shared" si="7"/>
        <v>1405965.44</v>
      </c>
      <c r="G14" s="55">
        <f t="shared" si="7"/>
        <v>1441248.56</v>
      </c>
      <c r="H14" s="55">
        <f t="shared" si="7"/>
        <v>1294784.67</v>
      </c>
      <c r="I14" s="1"/>
    </row>
    <row r="15" spans="1:10" x14ac:dyDescent="0.25">
      <c r="A15" s="59" t="s">
        <v>193</v>
      </c>
      <c r="B15" s="55">
        <f t="shared" ref="B15:H15" si="8">B11+B14</f>
        <v>11493521.43</v>
      </c>
      <c r="C15" s="55">
        <f t="shared" si="8"/>
        <v>11006244.459999999</v>
      </c>
      <c r="D15" s="55">
        <f t="shared" si="8"/>
        <v>11717106.9</v>
      </c>
      <c r="E15" s="55">
        <f t="shared" si="8"/>
        <v>12933499.504000001</v>
      </c>
      <c r="F15" s="55">
        <f t="shared" si="8"/>
        <v>12837620.660928</v>
      </c>
      <c r="G15" s="55">
        <f t="shared" si="8"/>
        <v>13114282.564796483</v>
      </c>
      <c r="H15" s="55">
        <f t="shared" si="8"/>
        <v>13349698.716544328</v>
      </c>
      <c r="I15" s="1"/>
    </row>
    <row r="16" spans="1:10" x14ac:dyDescent="0.25">
      <c r="A16" s="59"/>
      <c r="B16" s="55"/>
      <c r="C16" s="55"/>
      <c r="D16" s="55"/>
      <c r="E16" s="55"/>
      <c r="F16" s="55"/>
      <c r="G16" s="55"/>
      <c r="H16" s="55"/>
      <c r="I16" s="1"/>
    </row>
    <row r="17" spans="1:10" x14ac:dyDescent="0.25">
      <c r="A17" s="4" t="s">
        <v>166</v>
      </c>
      <c r="B17" s="52">
        <v>61615.6</v>
      </c>
      <c r="C17" s="52">
        <v>334836.40999999997</v>
      </c>
      <c r="D17" s="53">
        <v>334836.40999999997</v>
      </c>
      <c r="E17" s="53">
        <v>334836.40999999997</v>
      </c>
      <c r="F17" s="53">
        <v>334836.40999999997</v>
      </c>
      <c r="G17" s="53">
        <v>334836.40999999997</v>
      </c>
      <c r="H17" s="53">
        <v>334836.40999999997</v>
      </c>
      <c r="I17" s="1" t="s">
        <v>21</v>
      </c>
      <c r="J17" t="s">
        <v>32</v>
      </c>
    </row>
    <row r="18" spans="1:10" x14ac:dyDescent="0.25">
      <c r="A18" s="4" t="s">
        <v>87</v>
      </c>
      <c r="B18" s="52">
        <f>'FY19--Additional &amp; Capital'!C4</f>
        <v>31000</v>
      </c>
      <c r="C18" s="52">
        <f>'FY20--Additional &amp; Capital'!B3</f>
        <v>21000</v>
      </c>
      <c r="D18" s="52">
        <f>C18*1.02</f>
        <v>21420</v>
      </c>
      <c r="E18" s="52">
        <f t="shared" ref="E18:H18" si="9">D18*1.02</f>
        <v>21848.400000000001</v>
      </c>
      <c r="F18" s="52">
        <f t="shared" si="9"/>
        <v>22285.368000000002</v>
      </c>
      <c r="G18" s="52">
        <f t="shared" si="9"/>
        <v>22731.075360000003</v>
      </c>
      <c r="H18" s="52">
        <f t="shared" si="9"/>
        <v>23185.696867200004</v>
      </c>
      <c r="I18" s="1" t="s">
        <v>186</v>
      </c>
    </row>
    <row r="19" spans="1:10" x14ac:dyDescent="0.25">
      <c r="A19" s="4" t="s">
        <v>37</v>
      </c>
      <c r="B19" s="52">
        <f>'FY19--Additional &amp; Capital'!C3</f>
        <v>113120</v>
      </c>
      <c r="C19" s="52">
        <f>'FY20--Additional &amp; Capital'!B2</f>
        <v>113120</v>
      </c>
      <c r="D19" s="52">
        <f>C19*1.02</f>
        <v>115382.40000000001</v>
      </c>
      <c r="E19" s="52">
        <f t="shared" ref="E19:H19" si="10">D19*1.02</f>
        <v>117690.04800000001</v>
      </c>
      <c r="F19" s="52">
        <f t="shared" si="10"/>
        <v>120043.84896000002</v>
      </c>
      <c r="G19" s="52">
        <f t="shared" si="10"/>
        <v>122444.72593920003</v>
      </c>
      <c r="H19" s="52">
        <f t="shared" si="10"/>
        <v>124893.62045798403</v>
      </c>
      <c r="I19" s="1" t="s">
        <v>186</v>
      </c>
    </row>
    <row r="20" spans="1:10" x14ac:dyDescent="0.25">
      <c r="A20" s="3" t="s">
        <v>72</v>
      </c>
      <c r="B20" s="52">
        <v>7164.51</v>
      </c>
      <c r="C20" s="53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1"/>
    </row>
    <row r="21" spans="1:10" x14ac:dyDescent="0.25">
      <c r="A21" s="3" t="s">
        <v>71</v>
      </c>
      <c r="B21" s="52">
        <v>4204</v>
      </c>
      <c r="C21" s="53">
        <v>4684</v>
      </c>
      <c r="D21" s="52">
        <v>4684</v>
      </c>
      <c r="E21" s="52">
        <v>4684</v>
      </c>
      <c r="F21" s="52">
        <v>4684</v>
      </c>
      <c r="G21" s="52">
        <v>4684</v>
      </c>
      <c r="H21" s="52">
        <v>4684</v>
      </c>
      <c r="I21" s="1" t="s">
        <v>173</v>
      </c>
    </row>
    <row r="22" spans="1:10" x14ac:dyDescent="0.25">
      <c r="A22" s="3" t="s">
        <v>8</v>
      </c>
      <c r="B22" s="53">
        <v>0</v>
      </c>
      <c r="C22" s="62">
        <v>28134.34</v>
      </c>
      <c r="D22" s="53">
        <v>45000</v>
      </c>
      <c r="E22" s="53">
        <v>45000</v>
      </c>
      <c r="F22" s="53">
        <v>45000</v>
      </c>
      <c r="G22" s="53">
        <v>45000</v>
      </c>
      <c r="H22" s="53">
        <v>45000</v>
      </c>
      <c r="I22" s="1" t="s">
        <v>23</v>
      </c>
    </row>
    <row r="23" spans="1:10" x14ac:dyDescent="0.25">
      <c r="A23" s="3" t="s">
        <v>10</v>
      </c>
      <c r="B23" s="54">
        <f>SUM(B15:B22)</f>
        <v>11710625.539999999</v>
      </c>
      <c r="C23" s="54">
        <f t="shared" ref="C23:H23" si="11">SUM(C15:C22)</f>
        <v>11508019.209999999</v>
      </c>
      <c r="D23" s="54">
        <f t="shared" si="11"/>
        <v>12238429.710000001</v>
      </c>
      <c r="E23" s="54">
        <f t="shared" si="11"/>
        <v>13457558.362000002</v>
      </c>
      <c r="F23" s="54">
        <f t="shared" si="11"/>
        <v>13364470.287888</v>
      </c>
      <c r="G23" s="54">
        <f t="shared" si="11"/>
        <v>13643978.776095683</v>
      </c>
      <c r="H23" s="54">
        <f t="shared" si="11"/>
        <v>13882298.443869513</v>
      </c>
      <c r="I23" s="1"/>
    </row>
    <row r="24" spans="1:10" x14ac:dyDescent="0.25">
      <c r="B24" s="53"/>
      <c r="D24" s="53"/>
      <c r="E24" s="53"/>
      <c r="F24" s="53"/>
      <c r="G24" s="53"/>
      <c r="H24" s="53"/>
      <c r="I24" s="1"/>
    </row>
    <row r="25" spans="1:10" x14ac:dyDescent="0.25">
      <c r="A25" s="3" t="s">
        <v>11</v>
      </c>
      <c r="B25" s="52">
        <v>933606.11</v>
      </c>
      <c r="C25" s="62">
        <v>1012250</v>
      </c>
      <c r="D25" s="53">
        <v>958000</v>
      </c>
      <c r="E25" s="53">
        <v>1000000</v>
      </c>
      <c r="F25" s="2">
        <v>1000000</v>
      </c>
      <c r="G25" s="2">
        <v>1050000</v>
      </c>
      <c r="H25" s="53">
        <v>1050000</v>
      </c>
      <c r="I25" t="s">
        <v>25</v>
      </c>
    </row>
    <row r="26" spans="1:10" x14ac:dyDescent="0.25">
      <c r="A26" s="3" t="s">
        <v>12</v>
      </c>
      <c r="B26" s="52">
        <v>508698</v>
      </c>
      <c r="C26" s="52">
        <v>534619</v>
      </c>
      <c r="D26" s="53">
        <v>525917</v>
      </c>
      <c r="E26" s="53">
        <v>534619</v>
      </c>
      <c r="F26" s="53">
        <v>534619</v>
      </c>
      <c r="G26" s="53">
        <v>534619</v>
      </c>
      <c r="H26" s="53">
        <v>534619</v>
      </c>
      <c r="I26" t="s">
        <v>26</v>
      </c>
    </row>
    <row r="27" spans="1:10" x14ac:dyDescent="0.25">
      <c r="A27" s="3" t="s">
        <v>19</v>
      </c>
      <c r="B27" s="52">
        <v>301237.59999999998</v>
      </c>
      <c r="C27" s="52">
        <v>434338.42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</row>
    <row r="28" spans="1:10" x14ac:dyDescent="0.25">
      <c r="A28" s="3" t="s">
        <v>13</v>
      </c>
      <c r="B28" s="52"/>
      <c r="C28" s="52"/>
      <c r="D28" s="52"/>
      <c r="E28" s="57"/>
      <c r="F28" s="57"/>
      <c r="G28" s="57"/>
      <c r="H28" s="57"/>
    </row>
    <row r="29" spans="1:10" x14ac:dyDescent="0.25">
      <c r="A29" s="3" t="s">
        <v>14</v>
      </c>
      <c r="B29" s="52">
        <v>1264437</v>
      </c>
      <c r="C29" s="52">
        <v>640536.11</v>
      </c>
      <c r="D29" s="52">
        <v>640536.11</v>
      </c>
      <c r="E29" s="52">
        <v>640536.11</v>
      </c>
      <c r="F29" s="52">
        <v>640536.11</v>
      </c>
      <c r="G29" s="52">
        <v>640536.11</v>
      </c>
      <c r="H29" s="52">
        <v>640536.11</v>
      </c>
      <c r="I29" t="s">
        <v>173</v>
      </c>
    </row>
    <row r="30" spans="1:10" x14ac:dyDescent="0.25">
      <c r="A30" s="3" t="s">
        <v>27</v>
      </c>
      <c r="B30" s="52">
        <v>28000</v>
      </c>
      <c r="C30" s="52">
        <v>21000</v>
      </c>
      <c r="D30" s="52">
        <f>D18</f>
        <v>21420</v>
      </c>
      <c r="E30" s="57">
        <f>E18</f>
        <v>21848.400000000001</v>
      </c>
      <c r="F30" s="52">
        <f>F18</f>
        <v>22285.368000000002</v>
      </c>
      <c r="G30" s="57">
        <f>G18</f>
        <v>22731.075360000003</v>
      </c>
      <c r="H30" s="52">
        <f>H18</f>
        <v>23185.696867200004</v>
      </c>
      <c r="I30" s="1" t="s">
        <v>167</v>
      </c>
    </row>
    <row r="31" spans="1:10" x14ac:dyDescent="0.25">
      <c r="A31" s="3" t="s">
        <v>15</v>
      </c>
      <c r="B31" s="53"/>
      <c r="C31" s="53"/>
      <c r="D31" s="53"/>
    </row>
    <row r="32" spans="1:10" x14ac:dyDescent="0.25">
      <c r="A32" s="3" t="s">
        <v>20</v>
      </c>
      <c r="B32" s="54">
        <f>SUM(B25:B31)</f>
        <v>3035978.71</v>
      </c>
      <c r="C32" s="55">
        <f>SUM(C25:C31)</f>
        <v>2642743.5299999998</v>
      </c>
      <c r="D32" s="54">
        <f t="shared" ref="D32:H32" si="12">SUM(D25:D31)</f>
        <v>2145873.11</v>
      </c>
      <c r="E32" s="55">
        <f t="shared" si="12"/>
        <v>2197003.5099999998</v>
      </c>
      <c r="F32" s="54">
        <f t="shared" si="12"/>
        <v>2197440.4779999997</v>
      </c>
      <c r="G32" s="55">
        <f t="shared" si="12"/>
        <v>2247886.18536</v>
      </c>
      <c r="H32" s="54">
        <f t="shared" si="12"/>
        <v>2248340.8068671999</v>
      </c>
    </row>
    <row r="33" spans="1:9" hidden="1" x14ac:dyDescent="0.25">
      <c r="B33" s="53"/>
      <c r="C33" s="53"/>
      <c r="D33" s="53"/>
    </row>
    <row r="34" spans="1:9" hidden="1" x14ac:dyDescent="0.25">
      <c r="A34" s="3" t="s">
        <v>168</v>
      </c>
      <c r="B34" s="53">
        <f>8490075.59-505352</f>
        <v>7984723.5899999999</v>
      </c>
      <c r="C34" s="53">
        <f>B38-145988.03</f>
        <v>8186920.1099999994</v>
      </c>
      <c r="D34" s="2">
        <f>C38</f>
        <v>8542833.7699999996</v>
      </c>
      <c r="E34" s="2">
        <f>D38</f>
        <v>8875526.7699999996</v>
      </c>
      <c r="F34" s="2">
        <f>E38</f>
        <v>9215526.7699999996</v>
      </c>
      <c r="G34" s="2">
        <f>F38</f>
        <v>9565526.7699999996</v>
      </c>
      <c r="H34" s="2">
        <f>G38</f>
        <v>9928526.7699999996</v>
      </c>
    </row>
    <row r="35" spans="1:9" hidden="1" x14ac:dyDescent="0.25">
      <c r="A35" s="3" t="s">
        <v>16</v>
      </c>
      <c r="B35" s="52">
        <v>220248.55</v>
      </c>
      <c r="C35" s="53">
        <v>228939.66</v>
      </c>
      <c r="D35" s="2">
        <v>247693</v>
      </c>
      <c r="E35" s="2">
        <v>255000</v>
      </c>
      <c r="F35" s="2">
        <v>265000</v>
      </c>
      <c r="G35" s="2">
        <v>278000</v>
      </c>
      <c r="H35" s="2">
        <v>290000</v>
      </c>
    </row>
    <row r="36" spans="1:9" hidden="1" x14ac:dyDescent="0.25">
      <c r="A36" s="3" t="s">
        <v>9</v>
      </c>
      <c r="B36" s="52">
        <f t="shared" ref="B36:H36" si="13">B34+B35</f>
        <v>8204972.1399999997</v>
      </c>
      <c r="C36" s="53">
        <f t="shared" si="13"/>
        <v>8415859.7699999996</v>
      </c>
      <c r="D36" s="2">
        <f t="shared" si="13"/>
        <v>8790526.7699999996</v>
      </c>
      <c r="E36" s="2">
        <f t="shared" si="13"/>
        <v>9130526.7699999996</v>
      </c>
      <c r="F36" s="2">
        <f t="shared" si="13"/>
        <v>9480526.7699999996</v>
      </c>
      <c r="G36" s="2">
        <f t="shared" si="13"/>
        <v>9843526.7699999996</v>
      </c>
      <c r="H36" s="2">
        <f t="shared" si="13"/>
        <v>10218526.77</v>
      </c>
    </row>
    <row r="37" spans="1:9" hidden="1" x14ac:dyDescent="0.25">
      <c r="A37" s="3" t="s">
        <v>169</v>
      </c>
      <c r="B37" s="57">
        <v>127936</v>
      </c>
      <c r="C37" s="2">
        <v>126974</v>
      </c>
      <c r="D37" s="2">
        <v>85000</v>
      </c>
      <c r="E37" s="2">
        <v>85000</v>
      </c>
      <c r="F37" s="2">
        <v>85000</v>
      </c>
      <c r="G37" s="2">
        <v>85000</v>
      </c>
      <c r="H37" s="2">
        <v>85000</v>
      </c>
    </row>
    <row r="38" spans="1:9" hidden="1" x14ac:dyDescent="0.25">
      <c r="A38" s="3" t="s">
        <v>9</v>
      </c>
      <c r="B38" s="57">
        <f>B36+B37</f>
        <v>8332908.1399999997</v>
      </c>
      <c r="C38" s="2">
        <f>C36+C37</f>
        <v>8542833.7699999996</v>
      </c>
      <c r="D38" s="2">
        <f>D36+D37</f>
        <v>8875526.7699999996</v>
      </c>
      <c r="E38" s="2">
        <f>E36+E37</f>
        <v>9215526.7699999996</v>
      </c>
      <c r="F38" s="2">
        <f t="shared" ref="F38:H38" si="14">F36+F37</f>
        <v>9565526.7699999996</v>
      </c>
      <c r="G38" s="2">
        <f t="shared" si="14"/>
        <v>9928526.7699999996</v>
      </c>
      <c r="H38" s="2">
        <f t="shared" si="14"/>
        <v>10303526.77</v>
      </c>
    </row>
    <row r="39" spans="1:9" hidden="1" x14ac:dyDescent="0.25">
      <c r="A39" s="3" t="s">
        <v>188</v>
      </c>
      <c r="B39" s="57">
        <v>505352</v>
      </c>
      <c r="C39" s="2">
        <v>394422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1" t="s">
        <v>24</v>
      </c>
    </row>
    <row r="40" spans="1:9" hidden="1" x14ac:dyDescent="0.25">
      <c r="A40" s="3" t="s">
        <v>170</v>
      </c>
      <c r="B40" s="64">
        <f>B23-B32</f>
        <v>8674646.8299999982</v>
      </c>
      <c r="C40" s="6">
        <f t="shared" ref="C40:H40" si="15">C38+C39</f>
        <v>8937255.7699999996</v>
      </c>
      <c r="D40" s="6" t="e">
        <f t="shared" si="15"/>
        <v>#REF!</v>
      </c>
      <c r="E40" s="6" t="e">
        <f t="shared" si="15"/>
        <v>#REF!</v>
      </c>
      <c r="F40" s="6" t="e">
        <f t="shared" si="15"/>
        <v>#REF!</v>
      </c>
      <c r="G40" s="6" t="e">
        <f t="shared" si="15"/>
        <v>#REF!</v>
      </c>
      <c r="H40" s="6" t="e">
        <f t="shared" si="15"/>
        <v>#REF!</v>
      </c>
    </row>
    <row r="41" spans="1:9" hidden="1" x14ac:dyDescent="0.25">
      <c r="A41" s="3" t="s">
        <v>171</v>
      </c>
      <c r="B41" s="2">
        <v>9662938.5500000007</v>
      </c>
      <c r="C41" s="2">
        <f>9907720.21</f>
        <v>9907720.2100000009</v>
      </c>
    </row>
    <row r="42" spans="1:9" hidden="1" x14ac:dyDescent="0.25">
      <c r="A42" s="3" t="s">
        <v>183</v>
      </c>
      <c r="B42" s="2">
        <f>B41-B40</f>
        <v>988291.72000000253</v>
      </c>
      <c r="C42" s="2">
        <f>C41-C40</f>
        <v>970464.44000000134</v>
      </c>
    </row>
    <row r="43" spans="1:9" hidden="1" x14ac:dyDescent="0.25"/>
    <row r="44" spans="1:9" hidden="1" x14ac:dyDescent="0.25">
      <c r="A44" s="3" t="s">
        <v>174</v>
      </c>
      <c r="B44" s="6">
        <f t="shared" ref="B44:D44" si="16">B32+B40</f>
        <v>11710625.539999999</v>
      </c>
      <c r="C44" s="6">
        <f t="shared" si="16"/>
        <v>11579999.299999999</v>
      </c>
      <c r="D44" s="6" t="e">
        <f t="shared" si="16"/>
        <v>#REF!</v>
      </c>
      <c r="E44" s="6" t="e">
        <f>E32+E40-E39</f>
        <v>#REF!</v>
      </c>
      <c r="F44" s="6" t="e">
        <f t="shared" ref="F44:H44" si="17">F32+F40-F39</f>
        <v>#REF!</v>
      </c>
      <c r="G44" s="6" t="e">
        <f t="shared" si="17"/>
        <v>#REF!</v>
      </c>
      <c r="H44" s="6" t="e">
        <f t="shared" si="17"/>
        <v>#REF!</v>
      </c>
    </row>
    <row r="45" spans="1:9" hidden="1" x14ac:dyDescent="0.25">
      <c r="A45" s="3" t="s">
        <v>175</v>
      </c>
      <c r="C45" s="2">
        <f>C44-B44</f>
        <v>-130626.24000000022</v>
      </c>
      <c r="D45" s="2" t="e">
        <f t="shared" ref="D45:H45" si="18">D44-C44</f>
        <v>#REF!</v>
      </c>
      <c r="E45" s="2" t="e">
        <f t="shared" si="18"/>
        <v>#REF!</v>
      </c>
      <c r="F45" s="2" t="e">
        <f t="shared" si="18"/>
        <v>#REF!</v>
      </c>
      <c r="G45" s="2" t="e">
        <f t="shared" si="18"/>
        <v>#REF!</v>
      </c>
      <c r="H45" s="2" t="e">
        <f t="shared" si="18"/>
        <v>#REF!</v>
      </c>
    </row>
    <row r="46" spans="1:9" hidden="1" x14ac:dyDescent="0.25"/>
    <row r="47" spans="1:9" hidden="1" x14ac:dyDescent="0.25">
      <c r="A47" s="3" t="s">
        <v>172</v>
      </c>
      <c r="B47" s="2">
        <f t="shared" ref="B47:H47" si="19">B44-B23</f>
        <v>0</v>
      </c>
      <c r="C47" s="2">
        <f t="shared" si="19"/>
        <v>71980.089999999851</v>
      </c>
      <c r="D47" s="58" t="e">
        <f t="shared" si="19"/>
        <v>#REF!</v>
      </c>
      <c r="E47" s="58" t="e">
        <f t="shared" si="19"/>
        <v>#REF!</v>
      </c>
      <c r="F47" s="58" t="e">
        <f t="shared" si="19"/>
        <v>#REF!</v>
      </c>
      <c r="G47" s="58" t="e">
        <f t="shared" si="19"/>
        <v>#REF!</v>
      </c>
      <c r="H47" s="58" t="e">
        <f t="shared" si="19"/>
        <v>#REF!</v>
      </c>
    </row>
    <row r="50" spans="1:9" ht="15.75" thickBot="1" x14ac:dyDescent="0.3">
      <c r="A50" s="63" t="s">
        <v>197</v>
      </c>
    </row>
    <row r="51" spans="1:9" x14ac:dyDescent="0.25">
      <c r="A51" s="3" t="s">
        <v>73</v>
      </c>
      <c r="B51" s="53">
        <v>8809942</v>
      </c>
      <c r="C51" s="53">
        <f>B55</f>
        <v>9157587</v>
      </c>
      <c r="D51" s="53">
        <v>9554494</v>
      </c>
      <c r="E51" s="53"/>
      <c r="F51" s="53"/>
      <c r="G51" s="53"/>
      <c r="I51" s="2"/>
    </row>
    <row r="52" spans="1:9" x14ac:dyDescent="0.25">
      <c r="A52" s="3" t="s">
        <v>16</v>
      </c>
      <c r="B52" s="53">
        <v>220249</v>
      </c>
      <c r="C52" s="53">
        <v>228940</v>
      </c>
      <c r="D52" s="53">
        <v>238862</v>
      </c>
      <c r="E52" s="53"/>
      <c r="F52" s="53"/>
      <c r="G52" s="53"/>
      <c r="H52" s="53"/>
      <c r="I52" s="1"/>
    </row>
    <row r="53" spans="1:9" x14ac:dyDescent="0.25">
      <c r="A53" s="3" t="s">
        <v>17</v>
      </c>
      <c r="B53" s="53">
        <f>B51+B52</f>
        <v>9030191</v>
      </c>
      <c r="C53" s="53">
        <f>C51+C52</f>
        <v>9386527</v>
      </c>
      <c r="D53" s="53">
        <f>SUM(D51:D52)</f>
        <v>9793356</v>
      </c>
      <c r="E53" s="53"/>
      <c r="I53" s="2"/>
    </row>
    <row r="54" spans="1:9" x14ac:dyDescent="0.25">
      <c r="A54" s="3" t="s">
        <v>18</v>
      </c>
      <c r="B54" s="53">
        <v>127396</v>
      </c>
      <c r="C54" s="62">
        <v>167967</v>
      </c>
      <c r="D54" s="53">
        <v>60000</v>
      </c>
      <c r="E54" s="53"/>
      <c r="F54" s="53"/>
      <c r="G54" s="53"/>
      <c r="H54" s="53"/>
      <c r="I54" s="1"/>
    </row>
    <row r="55" spans="1:9" x14ac:dyDescent="0.25">
      <c r="A55" s="3" t="s">
        <v>77</v>
      </c>
      <c r="B55" s="54">
        <f>B53+B54</f>
        <v>9157587</v>
      </c>
      <c r="C55" s="54">
        <f>SUM(C53:C54)</f>
        <v>9554494</v>
      </c>
      <c r="D55" s="54">
        <f>SUM(D53:D54)</f>
        <v>9853356</v>
      </c>
      <c r="E55" s="53"/>
      <c r="F55" s="53"/>
      <c r="I55" s="2"/>
    </row>
    <row r="56" spans="1:9" x14ac:dyDescent="0.25">
      <c r="A56" s="3" t="s">
        <v>75</v>
      </c>
      <c r="B56" s="53">
        <v>505352</v>
      </c>
      <c r="C56" s="53">
        <v>394422</v>
      </c>
      <c r="D56" s="53">
        <v>394422</v>
      </c>
      <c r="E56" s="53"/>
      <c r="F56" s="53"/>
      <c r="G56" s="53"/>
      <c r="H56" s="53"/>
      <c r="I56" s="1"/>
    </row>
    <row r="57" spans="1:9" x14ac:dyDescent="0.25">
      <c r="A57" s="4" t="s">
        <v>76</v>
      </c>
      <c r="B57" s="55">
        <f>B55+B56</f>
        <v>9662939</v>
      </c>
      <c r="C57" s="55">
        <f>SUM(C55:C56)</f>
        <v>9948916</v>
      </c>
      <c r="D57" s="54">
        <f>SUM(D55:D56)</f>
        <v>10247778</v>
      </c>
      <c r="E57" s="53"/>
      <c r="I57" s="2"/>
    </row>
    <row r="58" spans="1:9" x14ac:dyDescent="0.25">
      <c r="B58" s="53"/>
      <c r="C58" s="53"/>
      <c r="D58" s="53"/>
      <c r="E58" s="53"/>
      <c r="I58" s="2"/>
    </row>
    <row r="59" spans="1:9" s="45" customFormat="1" x14ac:dyDescent="0.25">
      <c r="A59" s="13" t="s">
        <v>196</v>
      </c>
      <c r="B59" s="14">
        <f>B23-B32</f>
        <v>8674646.8299999982</v>
      </c>
      <c r="C59" s="14">
        <v>8865275.6799999997</v>
      </c>
      <c r="D59" s="14">
        <f>D23-D32</f>
        <v>10092556.600000001</v>
      </c>
      <c r="E59" s="56"/>
      <c r="F59" s="56"/>
      <c r="G59" s="56"/>
      <c r="H59" s="56"/>
    </row>
    <row r="60" spans="1:9" x14ac:dyDescent="0.25">
      <c r="A60" s="3" t="s">
        <v>74</v>
      </c>
      <c r="B60" s="54">
        <f>B57-B59</f>
        <v>988292.17000000179</v>
      </c>
      <c r="C60" s="54">
        <f>C57-C59</f>
        <v>1083640.3200000003</v>
      </c>
      <c r="D60" s="54">
        <f>D57-D59</f>
        <v>155221.39999999851</v>
      </c>
    </row>
  </sheetData>
  <pageMargins left="0.7" right="0.7" top="0.75" bottom="0.75" header="0.3" footer="0.3"/>
  <pageSetup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90E5A-8FB5-4F3E-AF00-531C14D3741B}">
  <sheetPr>
    <pageSetUpPr fitToPage="1"/>
  </sheetPr>
  <dimension ref="A1:G20"/>
  <sheetViews>
    <sheetView workbookViewId="0">
      <selection sqref="A1:G23"/>
    </sheetView>
  </sheetViews>
  <sheetFormatPr defaultRowHeight="15" x14ac:dyDescent="0.25"/>
  <cols>
    <col min="1" max="1" width="18.85546875" customWidth="1"/>
    <col min="2" max="2" width="32.85546875" bestFit="1" customWidth="1"/>
    <col min="3" max="3" width="20.42578125" style="7" customWidth="1"/>
    <col min="4" max="4" width="3.5703125" style="7" customWidth="1"/>
    <col min="5" max="5" width="20" bestFit="1" customWidth="1"/>
    <col min="6" max="6" width="32.85546875" style="5" bestFit="1" customWidth="1"/>
    <col min="7" max="7" width="21" style="7" customWidth="1"/>
    <col min="8" max="8" width="67.85546875" bestFit="1" customWidth="1"/>
  </cols>
  <sheetData>
    <row r="1" spans="1:7" ht="15.75" customHeight="1" x14ac:dyDescent="0.25">
      <c r="A1" s="3" t="s">
        <v>28</v>
      </c>
    </row>
    <row r="2" spans="1:7" s="3" customFormat="1" x14ac:dyDescent="0.25">
      <c r="A2" s="3" t="s">
        <v>7</v>
      </c>
      <c r="C2" s="7"/>
      <c r="D2" s="7"/>
      <c r="E2" s="3" t="s">
        <v>33</v>
      </c>
      <c r="F2" s="5"/>
      <c r="G2" s="7"/>
    </row>
    <row r="3" spans="1:7" s="3" customFormat="1" x14ac:dyDescent="0.25">
      <c r="A3" s="5" t="s">
        <v>38</v>
      </c>
      <c r="B3" s="5" t="s">
        <v>37</v>
      </c>
      <c r="C3" s="11">
        <v>113120</v>
      </c>
      <c r="D3" s="7"/>
      <c r="E3" s="5" t="s">
        <v>51</v>
      </c>
      <c r="F3" s="5" t="s">
        <v>52</v>
      </c>
      <c r="G3" s="11">
        <f>200000+150000</f>
        <v>350000</v>
      </c>
    </row>
    <row r="4" spans="1:7" s="3" customFormat="1" x14ac:dyDescent="0.25">
      <c r="A4" s="5" t="s">
        <v>39</v>
      </c>
      <c r="B4" s="5" t="s">
        <v>40</v>
      </c>
      <c r="C4" s="12">
        <v>31000</v>
      </c>
      <c r="D4" s="7"/>
      <c r="E4" s="5" t="s">
        <v>53</v>
      </c>
      <c r="F4" s="5" t="s">
        <v>54</v>
      </c>
      <c r="G4" s="11">
        <f>50000+50000</f>
        <v>100000</v>
      </c>
    </row>
    <row r="5" spans="1:7" x14ac:dyDescent="0.25">
      <c r="A5" t="s">
        <v>49</v>
      </c>
      <c r="B5" t="s">
        <v>50</v>
      </c>
      <c r="C5" s="11">
        <v>408834</v>
      </c>
      <c r="E5" s="5" t="s">
        <v>55</v>
      </c>
      <c r="F5" s="5" t="s">
        <v>56</v>
      </c>
      <c r="G5" s="11">
        <v>500000</v>
      </c>
    </row>
    <row r="6" spans="1:7" x14ac:dyDescent="0.25">
      <c r="A6" t="s">
        <v>34</v>
      </c>
      <c r="B6" t="s">
        <v>35</v>
      </c>
      <c r="C6" s="11">
        <v>42483</v>
      </c>
      <c r="E6" t="s">
        <v>57</v>
      </c>
      <c r="F6" t="s">
        <v>58</v>
      </c>
      <c r="G6" s="12">
        <v>120000</v>
      </c>
    </row>
    <row r="7" spans="1:7" x14ac:dyDescent="0.25">
      <c r="A7" t="s">
        <v>34</v>
      </c>
      <c r="B7" t="s">
        <v>36</v>
      </c>
      <c r="C7" s="11">
        <v>4535.6000000000004</v>
      </c>
      <c r="E7" s="5" t="s">
        <v>61</v>
      </c>
      <c r="F7" s="5" t="s">
        <v>62</v>
      </c>
      <c r="G7" s="11">
        <v>3105</v>
      </c>
    </row>
    <row r="8" spans="1:7" x14ac:dyDescent="0.25">
      <c r="A8" t="s">
        <v>41</v>
      </c>
      <c r="B8" t="s">
        <v>43</v>
      </c>
      <c r="C8" s="11">
        <v>10000</v>
      </c>
      <c r="E8" s="5" t="s">
        <v>63</v>
      </c>
      <c r="F8" s="5" t="s">
        <v>64</v>
      </c>
      <c r="G8" s="11">
        <v>19000</v>
      </c>
    </row>
    <row r="9" spans="1:7" x14ac:dyDescent="0.25">
      <c r="A9" t="s">
        <v>42</v>
      </c>
      <c r="B9" t="s">
        <v>44</v>
      </c>
      <c r="C9" s="11">
        <v>50</v>
      </c>
      <c r="E9" s="5" t="s">
        <v>65</v>
      </c>
      <c r="F9" s="5" t="s">
        <v>66</v>
      </c>
      <c r="G9" s="11">
        <v>5000</v>
      </c>
    </row>
    <row r="10" spans="1:7" x14ac:dyDescent="0.25">
      <c r="A10" t="s">
        <v>45</v>
      </c>
      <c r="B10" t="s">
        <v>47</v>
      </c>
      <c r="C10" s="11">
        <v>2000</v>
      </c>
      <c r="E10" s="5" t="s">
        <v>67</v>
      </c>
      <c r="F10" s="5" t="s">
        <v>68</v>
      </c>
      <c r="G10" s="11">
        <v>5000</v>
      </c>
    </row>
    <row r="11" spans="1:7" ht="15.75" thickBot="1" x14ac:dyDescent="0.3">
      <c r="A11" t="s">
        <v>46</v>
      </c>
      <c r="B11" t="s">
        <v>48</v>
      </c>
      <c r="C11" s="11">
        <v>500</v>
      </c>
      <c r="F11" s="10" t="s">
        <v>10</v>
      </c>
      <c r="G11" s="9">
        <f>SUM(G3:G10)</f>
        <v>1102105</v>
      </c>
    </row>
    <row r="12" spans="1:7" ht="15.75" thickTop="1" x14ac:dyDescent="0.25">
      <c r="A12" t="s">
        <v>59</v>
      </c>
      <c r="B12" t="s">
        <v>60</v>
      </c>
      <c r="C12" s="11">
        <v>2047</v>
      </c>
    </row>
    <row r="13" spans="1:7" ht="15.75" thickBot="1" x14ac:dyDescent="0.3">
      <c r="B13" s="8" t="s">
        <v>10</v>
      </c>
      <c r="C13" s="9">
        <f>SUM(C3:C12)</f>
        <v>614569.6</v>
      </c>
    </row>
    <row r="14" spans="1:7" ht="15.75" thickTop="1" x14ac:dyDescent="0.25"/>
    <row r="18" spans="1:2" x14ac:dyDescent="0.25">
      <c r="A18" s="6">
        <f>C13+G11</f>
        <v>1716674.6</v>
      </c>
    </row>
    <row r="19" spans="1:2" x14ac:dyDescent="0.25">
      <c r="A19" s="7">
        <v>123000</v>
      </c>
      <c r="B19" t="s">
        <v>69</v>
      </c>
    </row>
    <row r="20" spans="1:2" x14ac:dyDescent="0.25">
      <c r="A20" s="6">
        <f>A18-A19</f>
        <v>1593674.6</v>
      </c>
      <c r="B20" t="s">
        <v>70</v>
      </c>
    </row>
  </sheetData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92FF-6F0F-4E81-8676-FCB01F841360}">
  <sheetPr>
    <pageSetUpPr fitToPage="1"/>
  </sheetPr>
  <dimension ref="A1:H34"/>
  <sheetViews>
    <sheetView workbookViewId="0">
      <pane ySplit="1" topLeftCell="A2" activePane="bottomLeft" state="frozen"/>
      <selection pane="bottomLeft" activeCell="C1" sqref="C1:C1048576"/>
    </sheetView>
  </sheetViews>
  <sheetFormatPr defaultRowHeight="15" x14ac:dyDescent="0.25"/>
  <cols>
    <col min="1" max="1" width="36.85546875" bestFit="1" customWidth="1"/>
    <col min="2" max="2" width="17.7109375" style="2" customWidth="1"/>
    <col min="3" max="3" width="3" hidden="1" customWidth="1"/>
    <col min="4" max="4" width="26.140625" bestFit="1" customWidth="1"/>
    <col min="5" max="5" width="46" bestFit="1" customWidth="1"/>
    <col min="6" max="6" width="18.5703125" bestFit="1" customWidth="1"/>
    <col min="7" max="7" width="18.28515625" bestFit="1" customWidth="1"/>
    <col min="8" max="8" width="34.28515625" bestFit="1" customWidth="1"/>
  </cols>
  <sheetData>
    <row r="1" spans="1:8" ht="30" x14ac:dyDescent="0.25">
      <c r="A1" s="15" t="s">
        <v>78</v>
      </c>
      <c r="B1" s="18"/>
      <c r="D1" s="20" t="s">
        <v>88</v>
      </c>
      <c r="E1" s="20" t="s">
        <v>89</v>
      </c>
      <c r="F1" s="21" t="s">
        <v>90</v>
      </c>
      <c r="G1" s="22" t="s">
        <v>91</v>
      </c>
      <c r="H1" s="23" t="s">
        <v>92</v>
      </c>
    </row>
    <row r="2" spans="1:8" ht="15.75" x14ac:dyDescent="0.25">
      <c r="A2" s="46" t="s">
        <v>37</v>
      </c>
      <c r="B2" s="47">
        <v>113120</v>
      </c>
      <c r="D2" s="24" t="s">
        <v>93</v>
      </c>
      <c r="E2" s="24" t="s">
        <v>94</v>
      </c>
      <c r="F2" s="25">
        <v>33129.5</v>
      </c>
      <c r="G2" s="26" t="s">
        <v>95</v>
      </c>
      <c r="H2" s="27">
        <v>0</v>
      </c>
    </row>
    <row r="3" spans="1:8" ht="15.75" x14ac:dyDescent="0.25">
      <c r="A3" s="46" t="s">
        <v>87</v>
      </c>
      <c r="B3" s="47">
        <v>21000</v>
      </c>
      <c r="D3" s="24" t="s">
        <v>96</v>
      </c>
      <c r="E3" s="24" t="s">
        <v>97</v>
      </c>
      <c r="F3" s="25">
        <v>15923.75</v>
      </c>
      <c r="G3" s="26" t="s">
        <v>98</v>
      </c>
      <c r="H3" s="44">
        <v>17500</v>
      </c>
    </row>
    <row r="4" spans="1:8" ht="15.75" x14ac:dyDescent="0.25">
      <c r="A4" s="46" t="s">
        <v>50</v>
      </c>
      <c r="B4" s="48">
        <v>341061</v>
      </c>
      <c r="D4" s="24" t="s">
        <v>99</v>
      </c>
      <c r="E4" s="24" t="s">
        <v>100</v>
      </c>
      <c r="F4" s="25">
        <v>14000</v>
      </c>
      <c r="G4" s="26" t="s">
        <v>98</v>
      </c>
      <c r="H4" s="44">
        <v>9000</v>
      </c>
    </row>
    <row r="5" spans="1:8" ht="15.75" x14ac:dyDescent="0.25">
      <c r="A5" s="46" t="s">
        <v>79</v>
      </c>
      <c r="B5" s="48">
        <v>10000</v>
      </c>
      <c r="D5" s="24" t="s">
        <v>101</v>
      </c>
      <c r="E5" s="24" t="s">
        <v>102</v>
      </c>
      <c r="F5" s="25">
        <v>40000</v>
      </c>
      <c r="G5" s="26" t="s">
        <v>103</v>
      </c>
      <c r="H5" s="27">
        <v>0</v>
      </c>
    </row>
    <row r="6" spans="1:8" ht="15.75" x14ac:dyDescent="0.25">
      <c r="A6" s="46" t="s">
        <v>80</v>
      </c>
      <c r="B6" s="48">
        <v>50000</v>
      </c>
      <c r="D6" s="24" t="s">
        <v>104</v>
      </c>
      <c r="E6" s="24" t="s">
        <v>105</v>
      </c>
      <c r="F6" s="25">
        <v>9000</v>
      </c>
      <c r="G6" s="26" t="s">
        <v>103</v>
      </c>
      <c r="H6" s="27">
        <v>0</v>
      </c>
    </row>
    <row r="7" spans="1:8" ht="15.75" x14ac:dyDescent="0.25">
      <c r="A7" s="46" t="s">
        <v>81</v>
      </c>
      <c r="B7" s="49">
        <v>130000</v>
      </c>
      <c r="D7" s="24" t="s">
        <v>106</v>
      </c>
      <c r="E7" s="24" t="s">
        <v>107</v>
      </c>
      <c r="F7" s="25">
        <v>7500</v>
      </c>
      <c r="G7" s="26" t="s">
        <v>95</v>
      </c>
      <c r="H7" s="27">
        <v>0</v>
      </c>
    </row>
    <row r="8" spans="1:8" ht="15.75" x14ac:dyDescent="0.25">
      <c r="A8" s="46" t="s">
        <v>165</v>
      </c>
      <c r="B8" s="49">
        <v>100000</v>
      </c>
      <c r="D8" s="28" t="s">
        <v>108</v>
      </c>
      <c r="E8" s="28" t="s">
        <v>109</v>
      </c>
      <c r="F8" s="29">
        <v>158000</v>
      </c>
      <c r="G8" s="30" t="s">
        <v>98</v>
      </c>
      <c r="H8" s="43">
        <v>158000</v>
      </c>
    </row>
    <row r="9" spans="1:8" ht="15.75" x14ac:dyDescent="0.25">
      <c r="A9" s="46" t="s">
        <v>82</v>
      </c>
      <c r="B9" s="48">
        <v>38814.410000000003</v>
      </c>
      <c r="D9" s="24" t="s">
        <v>110</v>
      </c>
      <c r="E9" s="24" t="s">
        <v>111</v>
      </c>
      <c r="F9" s="25">
        <v>3200</v>
      </c>
      <c r="G9" s="26" t="s">
        <v>112</v>
      </c>
      <c r="H9" s="31" t="s">
        <v>113</v>
      </c>
    </row>
    <row r="10" spans="1:8" ht="15.75" x14ac:dyDescent="0.25">
      <c r="A10" s="46" t="s">
        <v>83</v>
      </c>
      <c r="B10" s="48">
        <v>2047</v>
      </c>
      <c r="D10" s="24" t="s">
        <v>114</v>
      </c>
      <c r="E10" s="24" t="s">
        <v>115</v>
      </c>
      <c r="F10" s="25">
        <v>7500</v>
      </c>
      <c r="G10" s="26" t="s">
        <v>116</v>
      </c>
      <c r="H10" s="27">
        <v>0</v>
      </c>
    </row>
    <row r="11" spans="1:8" ht="15.75" x14ac:dyDescent="0.25">
      <c r="A11" s="46" t="s">
        <v>84</v>
      </c>
      <c r="B11" s="50">
        <v>2050</v>
      </c>
      <c r="D11" s="24" t="s">
        <v>117</v>
      </c>
      <c r="E11" s="24" t="s">
        <v>118</v>
      </c>
      <c r="F11" s="32">
        <v>4000</v>
      </c>
      <c r="G11" s="26" t="s">
        <v>119</v>
      </c>
      <c r="H11" s="27">
        <v>0</v>
      </c>
    </row>
    <row r="12" spans="1:8" ht="15.75" x14ac:dyDescent="0.25">
      <c r="A12" s="46" t="s">
        <v>85</v>
      </c>
      <c r="B12" s="50">
        <v>500</v>
      </c>
      <c r="D12" s="24" t="s">
        <v>120</v>
      </c>
      <c r="E12" s="24" t="s">
        <v>121</v>
      </c>
      <c r="F12" s="32">
        <v>2000</v>
      </c>
      <c r="G12" s="26" t="s">
        <v>119</v>
      </c>
      <c r="H12" s="27">
        <v>0</v>
      </c>
    </row>
    <row r="13" spans="1:8" ht="15.75" x14ac:dyDescent="0.25">
      <c r="A13" s="46" t="s">
        <v>86</v>
      </c>
      <c r="B13" s="51">
        <v>1425</v>
      </c>
      <c r="D13" s="24" t="s">
        <v>122</v>
      </c>
      <c r="E13" s="24" t="s">
        <v>123</v>
      </c>
      <c r="F13" s="25">
        <v>20000</v>
      </c>
      <c r="G13" s="26" t="s">
        <v>103</v>
      </c>
      <c r="H13" s="27">
        <v>0</v>
      </c>
    </row>
    <row r="14" spans="1:8" ht="16.5" thickBot="1" x14ac:dyDescent="0.3">
      <c r="A14" s="17"/>
      <c r="B14" s="19">
        <f>SUM(B2:B13)</f>
        <v>810017.41</v>
      </c>
      <c r="D14" s="24" t="s">
        <v>124</v>
      </c>
      <c r="E14" s="24" t="s">
        <v>125</v>
      </c>
      <c r="F14" s="25">
        <v>28000</v>
      </c>
      <c r="G14" s="26" t="s">
        <v>98</v>
      </c>
      <c r="H14" s="43">
        <v>28000</v>
      </c>
    </row>
    <row r="15" spans="1:8" ht="15.75" x14ac:dyDescent="0.25">
      <c r="D15" s="24" t="s">
        <v>126</v>
      </c>
      <c r="E15" s="24" t="s">
        <v>127</v>
      </c>
      <c r="F15" s="25">
        <v>500000</v>
      </c>
      <c r="G15" s="26" t="s">
        <v>98</v>
      </c>
      <c r="H15" s="27">
        <v>0</v>
      </c>
    </row>
    <row r="16" spans="1:8" ht="15.75" x14ac:dyDescent="0.25">
      <c r="D16" s="24" t="s">
        <v>128</v>
      </c>
      <c r="E16" s="24" t="s">
        <v>129</v>
      </c>
      <c r="F16" s="33" t="s">
        <v>116</v>
      </c>
      <c r="G16" s="26" t="s">
        <v>103</v>
      </c>
      <c r="H16" s="27">
        <v>0</v>
      </c>
    </row>
    <row r="17" spans="4:8" ht="15.75" x14ac:dyDescent="0.25">
      <c r="D17" s="24" t="s">
        <v>130</v>
      </c>
      <c r="E17" s="24" t="s">
        <v>131</v>
      </c>
      <c r="F17" s="25">
        <v>80000</v>
      </c>
      <c r="G17" s="26" t="s">
        <v>132</v>
      </c>
      <c r="H17" s="44">
        <f>F17</f>
        <v>80000</v>
      </c>
    </row>
    <row r="18" spans="4:8" ht="15.75" x14ac:dyDescent="0.25">
      <c r="D18" s="24" t="s">
        <v>133</v>
      </c>
      <c r="E18" s="24" t="s">
        <v>134</v>
      </c>
      <c r="F18" s="25">
        <v>100000</v>
      </c>
      <c r="G18" s="34" t="s">
        <v>95</v>
      </c>
      <c r="H18" s="35">
        <v>0</v>
      </c>
    </row>
    <row r="19" spans="4:8" ht="15.75" x14ac:dyDescent="0.25">
      <c r="D19" s="24" t="s">
        <v>135</v>
      </c>
      <c r="E19" s="36" t="s">
        <v>136</v>
      </c>
      <c r="F19" s="25">
        <v>507629</v>
      </c>
      <c r="G19" s="26" t="s">
        <v>103</v>
      </c>
      <c r="H19" s="37">
        <v>0</v>
      </c>
    </row>
    <row r="20" spans="4:8" ht="15.75" x14ac:dyDescent="0.25">
      <c r="D20" s="24" t="s">
        <v>137</v>
      </c>
      <c r="E20" s="24" t="s">
        <v>138</v>
      </c>
      <c r="F20" s="25">
        <v>24500</v>
      </c>
      <c r="G20" s="26" t="s">
        <v>98</v>
      </c>
      <c r="H20" s="44">
        <f>F20</f>
        <v>24500</v>
      </c>
    </row>
    <row r="21" spans="4:8" ht="15.75" x14ac:dyDescent="0.25">
      <c r="D21" s="24" t="s">
        <v>139</v>
      </c>
      <c r="E21" s="24" t="s">
        <v>140</v>
      </c>
      <c r="F21" s="25">
        <v>9425</v>
      </c>
      <c r="G21" s="26" t="s">
        <v>98</v>
      </c>
      <c r="H21" s="27">
        <v>0</v>
      </c>
    </row>
    <row r="22" spans="4:8" ht="15.75" x14ac:dyDescent="0.25">
      <c r="D22" s="24" t="s">
        <v>141</v>
      </c>
      <c r="E22" s="24" t="s">
        <v>142</v>
      </c>
      <c r="F22" s="25">
        <v>10000</v>
      </c>
      <c r="G22" s="26" t="s">
        <v>98</v>
      </c>
      <c r="H22" s="44">
        <f>F22</f>
        <v>10000</v>
      </c>
    </row>
    <row r="23" spans="4:8" ht="15.75" x14ac:dyDescent="0.25">
      <c r="D23" s="24" t="s">
        <v>143</v>
      </c>
      <c r="E23" s="24" t="s">
        <v>144</v>
      </c>
      <c r="F23" s="25">
        <v>3500</v>
      </c>
      <c r="G23" s="26" t="s">
        <v>132</v>
      </c>
      <c r="H23" s="44">
        <v>3500</v>
      </c>
    </row>
    <row r="24" spans="4:8" ht="15.75" x14ac:dyDescent="0.25">
      <c r="D24" s="24" t="s">
        <v>145</v>
      </c>
      <c r="E24" s="24" t="s">
        <v>146</v>
      </c>
      <c r="F24" s="29">
        <v>53357.120000000003</v>
      </c>
      <c r="G24" s="26" t="s">
        <v>98</v>
      </c>
      <c r="H24" s="43">
        <f>F24</f>
        <v>53357.120000000003</v>
      </c>
    </row>
    <row r="25" spans="4:8" ht="15.75" x14ac:dyDescent="0.25">
      <c r="D25" s="24" t="s">
        <v>147</v>
      </c>
      <c r="E25" s="24" t="s">
        <v>148</v>
      </c>
      <c r="F25" s="25">
        <v>2000</v>
      </c>
      <c r="G25" s="26" t="s">
        <v>98</v>
      </c>
      <c r="H25" s="44">
        <f>F25</f>
        <v>2000</v>
      </c>
    </row>
    <row r="26" spans="4:8" ht="15.75" x14ac:dyDescent="0.25">
      <c r="D26" s="38" t="s">
        <v>149</v>
      </c>
      <c r="E26" s="36" t="s">
        <v>150</v>
      </c>
      <c r="F26" s="33" t="s">
        <v>116</v>
      </c>
      <c r="G26" s="26" t="s">
        <v>103</v>
      </c>
      <c r="H26" s="37">
        <v>0</v>
      </c>
    </row>
    <row r="27" spans="4:8" ht="15.75" x14ac:dyDescent="0.25">
      <c r="D27" s="38" t="s">
        <v>151</v>
      </c>
      <c r="E27" s="36" t="s">
        <v>152</v>
      </c>
      <c r="F27" s="32">
        <v>13254</v>
      </c>
      <c r="G27" s="26" t="s">
        <v>153</v>
      </c>
      <c r="H27" s="37">
        <v>0</v>
      </c>
    </row>
    <row r="28" spans="4:8" ht="15.75" x14ac:dyDescent="0.25">
      <c r="D28" s="38" t="s">
        <v>154</v>
      </c>
      <c r="E28" s="36" t="s">
        <v>155</v>
      </c>
      <c r="F28" s="32">
        <v>19000</v>
      </c>
      <c r="G28" s="26" t="s">
        <v>153</v>
      </c>
      <c r="H28" s="37">
        <v>0</v>
      </c>
    </row>
    <row r="29" spans="4:8" ht="15.75" x14ac:dyDescent="0.25">
      <c r="D29" s="24" t="s">
        <v>156</v>
      </c>
      <c r="E29" s="24" t="s">
        <v>157</v>
      </c>
      <c r="F29" s="25">
        <v>341000</v>
      </c>
      <c r="G29" s="26" t="s">
        <v>98</v>
      </c>
      <c r="H29" s="27">
        <v>0</v>
      </c>
    </row>
    <row r="30" spans="4:8" ht="15.75" x14ac:dyDescent="0.25">
      <c r="D30" s="24" t="s">
        <v>158</v>
      </c>
      <c r="E30" s="24" t="s">
        <v>159</v>
      </c>
      <c r="F30" s="25">
        <v>375000</v>
      </c>
      <c r="G30" s="26" t="s">
        <v>132</v>
      </c>
      <c r="H30" s="27">
        <v>0</v>
      </c>
    </row>
    <row r="31" spans="4:8" ht="15.75" x14ac:dyDescent="0.25">
      <c r="D31" s="24" t="s">
        <v>160</v>
      </c>
      <c r="E31" s="24" t="s">
        <v>161</v>
      </c>
      <c r="F31" s="25">
        <v>50000</v>
      </c>
      <c r="G31" s="39" t="s">
        <v>162</v>
      </c>
      <c r="H31" s="27">
        <v>0</v>
      </c>
    </row>
    <row r="32" spans="4:8" ht="15.75" x14ac:dyDescent="0.25">
      <c r="D32" s="24" t="s">
        <v>163</v>
      </c>
      <c r="E32" s="24" t="s">
        <v>164</v>
      </c>
      <c r="F32" s="25">
        <v>65000</v>
      </c>
      <c r="G32" s="26" t="s">
        <v>98</v>
      </c>
      <c r="H32" s="27">
        <v>0</v>
      </c>
    </row>
    <row r="33" spans="4:8" ht="15.75" thickBot="1" x14ac:dyDescent="0.3">
      <c r="D33" s="17"/>
      <c r="E33" s="16"/>
      <c r="F33" s="18">
        <f>SUM(F2:F32)</f>
        <v>2495918.37</v>
      </c>
      <c r="G33" s="40"/>
      <c r="H33" s="41">
        <f>SUM(H2:H32)</f>
        <v>385857.12</v>
      </c>
    </row>
    <row r="34" spans="4:8" x14ac:dyDescent="0.25">
      <c r="D34" s="17"/>
      <c r="E34" s="16"/>
      <c r="F34" s="42"/>
      <c r="G34" s="40"/>
      <c r="H34" s="18"/>
    </row>
  </sheetData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FY19--Additional &amp; Capital</vt:lpstr>
      <vt:lpstr>FY20--Additional &amp; Capital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Nazarian</dc:creator>
  <cp:lastModifiedBy>Jim Dunbar</cp:lastModifiedBy>
  <cp:lastPrinted>2020-05-15T19:56:06Z</cp:lastPrinted>
  <dcterms:created xsi:type="dcterms:W3CDTF">2019-07-24T14:27:37Z</dcterms:created>
  <dcterms:modified xsi:type="dcterms:W3CDTF">2020-05-19T12:37:40Z</dcterms:modified>
</cp:coreProperties>
</file>